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<sst xmlns="http://schemas.openxmlformats.org/spreadsheetml/2006/main" count="245" uniqueCount="173">
  <si>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</si>
  <si>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</si>
  <si>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</si>
  <si>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</si>
  <si>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</si>
  <si>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</si>
  <si>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</si>
  <si>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</si>
  <si>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</si>
  <si>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</si>
  <si>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</si>
  <si>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</si>
  <si>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</si>
  <si>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</si>
  <si>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</si>
  <si>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</si>
  <si>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</si>
  <si>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</si>
  <si>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</si>
  <si>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</si>
  <si>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</si>
  <si>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</si>
  <si>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</si>
  <si>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</si>
  <si>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</si>
  <si>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</si>
  <si>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</si>
  <si>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</si>
  <si>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</si>
  <si>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</si>
  <si>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</si>
  <si>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</si>
  <si>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</si>
  <si>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</si>
  <si>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</si>
  <si>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</si>
  <si>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</si>
  <si>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</si>
  <si>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</si>
  <si>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</si>
  <si>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</si>
  <si>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</si>
  <si>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</si>
  <si>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</si>
  <si>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</si>
  <si>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</si>
  <si>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</si>
  <si>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</si>
  <si>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</si>
  <si>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</si>
  <si>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</si>
  <si>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</si>
  <si>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</si>
  <si>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</si>
  <si>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</si>
  <si>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</si>
  <si>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</si>
  <si>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</si>
  <si>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</si>
  <si>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</si>
  <si>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</si>
  <si>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</si>
  <si>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</si>
  <si>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Cash &amp; Cash Equivalents at end of period</t>
  </si>
  <si>
    <t>3-MONTH</t>
  </si>
  <si>
    <t>Profit before taxation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</si>
  <si>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</si>
  <si>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</si>
  <si>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</si>
  <si>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</si>
  <si>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REPO </t>
  </si>
  <si>
    <t xml:space="preserve"> - Proceeds from issuance of share capital</t>
  </si>
  <si>
    <t xml:space="preserve"> - Repayment of loan stock</t>
  </si>
  <si>
    <t>Goodwill</t>
  </si>
  <si>
    <t>Interest expense - ICULS</t>
  </si>
  <si>
    <t>ICULS</t>
  </si>
  <si>
    <t>Premium</t>
  </si>
  <si>
    <t>3 months</t>
  </si>
  <si>
    <t>6 months</t>
  </si>
  <si>
    <t>9 months</t>
  </si>
  <si>
    <t>31/3/2005</t>
  </si>
  <si>
    <t>Balance at 1 Jan 2005</t>
  </si>
  <si>
    <t>Discount on early repayment of RCSLS</t>
  </si>
  <si>
    <t>30/06/2005</t>
  </si>
  <si>
    <t xml:space="preserve"> - Purchase of property, plant &amp; equipment</t>
  </si>
  <si>
    <t xml:space="preserve"> - Proceeds from disposal of property, plant &amp; equipment</t>
  </si>
  <si>
    <t>30/09/2005</t>
  </si>
  <si>
    <t>31 Dec 2005</t>
  </si>
  <si>
    <t>31/12/2005</t>
  </si>
  <si>
    <t>Balance at 31 Dec 2005</t>
  </si>
  <si>
    <t>12 months</t>
  </si>
  <si>
    <t>Interest Income</t>
  </si>
  <si>
    <t xml:space="preserve"> - Placement of fixed deposits</t>
  </si>
  <si>
    <t xml:space="preserve">(The Condensed Consolidated Cashflow Statement should be read in conjunction with </t>
  </si>
  <si>
    <t>Assets written off due to fire (Note 3)</t>
  </si>
  <si>
    <t>Share of profit of associates</t>
  </si>
  <si>
    <t>Income tax expense</t>
  </si>
  <si>
    <t>Attributable to:</t>
  </si>
  <si>
    <t xml:space="preserve">     Equity holders of the parent</t>
  </si>
  <si>
    <t xml:space="preserve">     Minority Interest</t>
  </si>
  <si>
    <t>Other income</t>
  </si>
  <si>
    <t>Other expenses</t>
  </si>
  <si>
    <t>31 Mar 2006</t>
  </si>
  <si>
    <t>Others</t>
  </si>
  <si>
    <t>OTHER EXPENSES</t>
  </si>
  <si>
    <t>31 Mar' 2005</t>
  </si>
  <si>
    <t>Loss in disposal of FA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</si>
  <si>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</si>
  <si>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</si>
  <si>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</si>
  <si>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</si>
  <si>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</si>
  <si>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</si>
  <si>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</si>
  <si>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</si>
  <si>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</si>
  <si>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</si>
  <si>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</si>
  <si>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</si>
  <si>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</si>
  <si>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</si>
  <si>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</si>
  <si>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</si>
  <si>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</si>
  <si>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</si>
  <si>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</si>
  <si>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</si>
  <si>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</si>
  <si>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</si>
  <si>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Total liabilities</t>
  </si>
  <si>
    <t>CONDENSED CONSOLIDATED BALANCE SHEETS (UNAUDITED)</t>
  </si>
  <si>
    <t>(The Condensed Consolidated Balance Sheets should be read in conjunction with the</t>
  </si>
  <si>
    <t>Restated</t>
  </si>
  <si>
    <t>Annual Financial Report for the period ended 31 December 2005)</t>
  </si>
  <si>
    <t>AS AT 31 MARCH 2006</t>
  </si>
  <si>
    <t>RESTATED</t>
  </si>
  <si>
    <t>Balance at 31 Mar 2006</t>
  </si>
  <si>
    <t>Balance at 1 Jan 2006</t>
  </si>
  <si>
    <t>FOR THE 3 MONTHS PERIOD ENDED 31 MARCH 2006</t>
  </si>
  <si>
    <t>---------------------------------------------&gt;</t>
  </si>
  <si>
    <t>&lt;------------------------------</t>
  </si>
  <si>
    <t xml:space="preserve"> Non Distributable</t>
  </si>
  <si>
    <t>Minority</t>
  </si>
  <si>
    <t>Interest</t>
  </si>
  <si>
    <t>Equity</t>
  </si>
  <si>
    <t>31/3/2006</t>
  </si>
  <si>
    <t>Investment  property</t>
  </si>
  <si>
    <t>Trade receivables</t>
  </si>
  <si>
    <t>EQUITY AND LIABILITIES</t>
  </si>
  <si>
    <t>Equity attributable to equitable holders of the parent</t>
  </si>
  <si>
    <t>Other reserves</t>
  </si>
  <si>
    <t>Accumulated loss</t>
  </si>
  <si>
    <t>Total equity</t>
  </si>
  <si>
    <t>TOTAL ASSETS</t>
  </si>
  <si>
    <t>TOTAL EQUITY AND LIABILITIES</t>
  </si>
  <si>
    <t>Total non-current liabities</t>
  </si>
  <si>
    <t>Total current liabities</t>
  </si>
  <si>
    <t>NOTES</t>
  </si>
  <si>
    <t>1</t>
  </si>
  <si>
    <t>2</t>
  </si>
  <si>
    <t>3</t>
  </si>
  <si>
    <t>NOTE</t>
  </si>
  <si>
    <t>VALUE</t>
  </si>
  <si>
    <t>AMOUNT</t>
  </si>
  <si>
    <t>OTHER INCOME</t>
  </si>
  <si>
    <t>the Annual Financial Report for the year ended 31 December 2005)</t>
  </si>
  <si>
    <t>FOR THE QUARTER ENDED 31 MARCH 2006</t>
  </si>
  <si>
    <t>NON CURRENT ASSETS</t>
  </si>
  <si>
    <t>NOTE 1</t>
  </si>
  <si>
    <t>conform with the current year's presentation.</t>
  </si>
  <si>
    <t>NOTE 2</t>
  </si>
  <si>
    <t>NOTE 3</t>
  </si>
  <si>
    <t>The above comparative amounts as at 31 December 2005 have been reclassified to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</si>
</sst>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2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0" fontId="3" fillId="0" borderId="0" xfId="0" applyFont="1" applyFill="1" applyAlignment="1" quotePrefix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43" fontId="3" fillId="0" borderId="2" xfId="15" applyNumberFormat="1" applyFont="1" applyFill="1" applyBorder="1" applyAlignment="1">
      <alignment/>
    </xf>
    <xf numFmtId="43" fontId="3" fillId="0" borderId="2" xfId="15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173" fontId="3" fillId="0" borderId="3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 quotePrefix="1">
      <alignment/>
    </xf>
    <xf numFmtId="0" fontId="3" fillId="0" borderId="0" xfId="15" applyNumberFormat="1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82421875" style="2" customWidth="1"/>
    <col min="6" max="6" width="16.16015625" style="2" customWidth="1"/>
    <col min="7" max="7" width="10" style="2" bestFit="1" customWidth="1"/>
    <col min="8" max="8" width="13.33203125" style="2" bestFit="1" customWidth="1"/>
    <col min="9" max="9" width="17.66015625" style="2" hidden="1" customWidth="1"/>
    <col min="10" max="16384" width="9.33203125" style="2" customWidth="1"/>
  </cols>
  <sheetData>
    <row r="1" spans="1:6" ht="18" customHeight="1">
      <c r="A1" s="67" t="s">
        <v>66</v>
      </c>
      <c r="B1" s="67"/>
      <c r="C1" s="67"/>
      <c r="D1" s="67"/>
      <c r="E1" s="67"/>
      <c r="F1" s="67"/>
    </row>
    <row r="2" spans="1:6" ht="15" customHeight="1">
      <c r="A2" s="68" t="s">
        <v>130</v>
      </c>
      <c r="B2" s="68"/>
      <c r="C2" s="68"/>
      <c r="D2" s="68"/>
      <c r="E2" s="68"/>
      <c r="F2" s="68"/>
    </row>
    <row r="3" spans="1:6" ht="15">
      <c r="A3" s="68" t="s">
        <v>134</v>
      </c>
      <c r="B3" s="68"/>
      <c r="C3" s="68"/>
      <c r="D3" s="68"/>
      <c r="E3" s="68"/>
      <c r="F3" s="68"/>
    </row>
    <row r="4" spans="1:9" ht="12.75" customHeight="1">
      <c r="A4" s="48"/>
      <c r="B4" s="48"/>
      <c r="C4" s="48"/>
      <c r="D4" s="48"/>
      <c r="E4" s="48"/>
      <c r="F4" s="38" t="s">
        <v>132</v>
      </c>
      <c r="I4" s="48"/>
    </row>
    <row r="5" spans="4:9" ht="12.75">
      <c r="D5" s="38" t="s">
        <v>9</v>
      </c>
      <c r="F5" s="38" t="s">
        <v>10</v>
      </c>
      <c r="I5" s="38" t="s">
        <v>10</v>
      </c>
    </row>
    <row r="6" spans="4:9" ht="12.75">
      <c r="D6" s="39" t="s">
        <v>102</v>
      </c>
      <c r="E6" s="5"/>
      <c r="F6" s="39" t="s">
        <v>87</v>
      </c>
      <c r="G6" s="2" t="s">
        <v>157</v>
      </c>
      <c r="I6" s="39" t="s">
        <v>87</v>
      </c>
    </row>
    <row r="7" spans="4:9" ht="12.75">
      <c r="D7" s="23"/>
      <c r="F7" s="23"/>
      <c r="I7" s="23"/>
    </row>
    <row r="8" spans="4:9" ht="12.75">
      <c r="D8" s="40" t="s">
        <v>11</v>
      </c>
      <c r="E8" s="5"/>
      <c r="F8" s="40" t="s">
        <v>11</v>
      </c>
      <c r="I8" s="40" t="s">
        <v>11</v>
      </c>
    </row>
    <row r="9" spans="2:5" ht="12.75">
      <c r="B9" s="45" t="s">
        <v>107</v>
      </c>
      <c r="C9" s="30"/>
      <c r="E9" s="1"/>
    </row>
    <row r="10" spans="2:5" ht="12.75">
      <c r="B10" s="45" t="s">
        <v>108</v>
      </c>
      <c r="C10" s="30"/>
      <c r="E10" s="1"/>
    </row>
    <row r="11" spans="2:9" ht="12.75">
      <c r="B11" s="45"/>
      <c r="C11" s="26" t="s">
        <v>109</v>
      </c>
      <c r="D11" s="2">
        <v>36970892</v>
      </c>
      <c r="E11" s="1"/>
      <c r="F11" s="2">
        <f>40749707-F12-814655</f>
        <v>37152565</v>
      </c>
      <c r="G11" s="44" t="s">
        <v>158</v>
      </c>
      <c r="I11" s="2">
        <v>40749707</v>
      </c>
    </row>
    <row r="12" spans="2:7" ht="12.75">
      <c r="B12" s="45"/>
      <c r="C12" s="26" t="s">
        <v>110</v>
      </c>
      <c r="D12" s="2">
        <f>6465088-3703911</f>
        <v>2761177</v>
      </c>
      <c r="E12" s="1"/>
      <c r="F12" s="2">
        <v>2782487</v>
      </c>
      <c r="G12" s="44" t="s">
        <v>158</v>
      </c>
    </row>
    <row r="13" spans="2:9" ht="12.75">
      <c r="B13" s="45"/>
      <c r="C13" s="26" t="s">
        <v>146</v>
      </c>
      <c r="D13" s="2">
        <f>809324+3703911</f>
        <v>4513235</v>
      </c>
      <c r="E13" s="1"/>
      <c r="F13" s="2">
        <v>4531655</v>
      </c>
      <c r="G13" s="44" t="s">
        <v>158</v>
      </c>
      <c r="I13" s="2">
        <v>3717000</v>
      </c>
    </row>
    <row r="14" spans="2:9" ht="12.75">
      <c r="B14" s="45"/>
      <c r="C14" s="26" t="s">
        <v>111</v>
      </c>
      <c r="D14" s="1">
        <v>12024</v>
      </c>
      <c r="E14" s="1"/>
      <c r="F14" s="1">
        <v>12024</v>
      </c>
      <c r="I14" s="1">
        <v>12024</v>
      </c>
    </row>
    <row r="15" spans="3:9" ht="12.75">
      <c r="C15" s="26" t="s">
        <v>112</v>
      </c>
      <c r="D15" s="2">
        <v>0</v>
      </c>
      <c r="E15" s="1"/>
      <c r="F15" s="2">
        <v>0</v>
      </c>
      <c r="I15" s="2">
        <v>0</v>
      </c>
    </row>
    <row r="16" spans="2:9" ht="12.75">
      <c r="B16" s="26"/>
      <c r="C16" s="26" t="s">
        <v>73</v>
      </c>
      <c r="D16" s="2">
        <v>32840685</v>
      </c>
      <c r="E16" s="1"/>
      <c r="F16" s="2">
        <v>32840685</v>
      </c>
      <c r="I16" s="2">
        <v>32840685</v>
      </c>
    </row>
    <row r="17" spans="2:9" ht="12.75">
      <c r="B17" s="26"/>
      <c r="C17" s="26" t="s">
        <v>113</v>
      </c>
      <c r="D17" s="2">
        <v>0</v>
      </c>
      <c r="E17" s="1"/>
      <c r="F17" s="2">
        <v>0</v>
      </c>
      <c r="I17" s="2">
        <v>0</v>
      </c>
    </row>
    <row r="18" spans="2:9" ht="12.75">
      <c r="B18" s="45"/>
      <c r="C18" s="26"/>
      <c r="D18" s="29">
        <f>SUM(D11:D17)</f>
        <v>77098013</v>
      </c>
      <c r="E18" s="1"/>
      <c r="F18" s="29">
        <f>SUM(F11:F17)</f>
        <v>77319416</v>
      </c>
      <c r="I18" s="29">
        <f>SUM(I11:I17)</f>
        <v>77319416</v>
      </c>
    </row>
    <row r="19" spans="2:5" ht="12.75">
      <c r="B19" s="45" t="s">
        <v>114</v>
      </c>
      <c r="C19" s="26"/>
      <c r="E19" s="1"/>
    </row>
    <row r="20" spans="2:9" ht="12.75">
      <c r="B20" s="26"/>
      <c r="C20" s="30" t="s">
        <v>115</v>
      </c>
      <c r="D20" s="1">
        <f>32162924+1300000</f>
        <v>33462924</v>
      </c>
      <c r="E20" s="1"/>
      <c r="F20" s="1">
        <v>27841349</v>
      </c>
      <c r="I20" s="1">
        <v>27841349</v>
      </c>
    </row>
    <row r="21" spans="2:9" ht="12.75">
      <c r="B21" s="26"/>
      <c r="C21" s="30" t="s">
        <v>147</v>
      </c>
      <c r="D21" s="1">
        <v>70594361</v>
      </c>
      <c r="E21" s="1"/>
      <c r="F21" s="1">
        <v>66647732</v>
      </c>
      <c r="I21" s="1">
        <v>66647732</v>
      </c>
    </row>
    <row r="22" spans="2:9" ht="12.75">
      <c r="B22" s="26"/>
      <c r="C22" s="30" t="s">
        <v>116</v>
      </c>
      <c r="D22" s="1">
        <v>4027714</v>
      </c>
      <c r="E22" s="1"/>
      <c r="F22" s="1">
        <f>4735411+1052827</f>
        <v>5788238</v>
      </c>
      <c r="I22" s="1">
        <f>4735411+1052827</f>
        <v>5788238</v>
      </c>
    </row>
    <row r="23" spans="2:9" ht="12.75">
      <c r="B23" s="26"/>
      <c r="C23" s="30" t="s">
        <v>117</v>
      </c>
      <c r="D23" s="1">
        <f>5406018+12690001</f>
        <v>18096019</v>
      </c>
      <c r="E23" s="1"/>
      <c r="F23" s="1">
        <f>6645496+12359245</f>
        <v>19004741</v>
      </c>
      <c r="I23" s="1">
        <f>6645496+12359245</f>
        <v>19004741</v>
      </c>
    </row>
    <row r="24" spans="2:9" ht="12.75">
      <c r="B24" s="26"/>
      <c r="C24" s="26"/>
      <c r="D24" s="29">
        <f>SUM(D20:D23)</f>
        <v>126181018</v>
      </c>
      <c r="F24" s="29">
        <f>SUM(F20:F23)</f>
        <v>119282060</v>
      </c>
      <c r="I24" s="29">
        <f>SUM(I20:I23)</f>
        <v>119282060</v>
      </c>
    </row>
    <row r="25" spans="2:5" ht="12.75">
      <c r="B25" s="26"/>
      <c r="C25" s="26"/>
      <c r="E25" s="1"/>
    </row>
    <row r="26" spans="2:9" ht="13.5" thickBot="1">
      <c r="B26" s="45" t="s">
        <v>153</v>
      </c>
      <c r="D26" s="41">
        <f>+D18+D24</f>
        <v>203279031</v>
      </c>
      <c r="E26" s="1"/>
      <c r="F26" s="41">
        <f>+F18+F24</f>
        <v>196601476</v>
      </c>
      <c r="I26" s="41">
        <f>+I18+I24</f>
        <v>196601476</v>
      </c>
    </row>
    <row r="27" spans="2:5" ht="13.5" thickTop="1">
      <c r="B27" s="26"/>
      <c r="C27" s="26"/>
      <c r="E27" s="1"/>
    </row>
    <row r="28" spans="2:9" ht="12.75">
      <c r="B28" s="50" t="s">
        <v>148</v>
      </c>
      <c r="C28" s="26"/>
      <c r="D28" s="1"/>
      <c r="E28" s="1"/>
      <c r="F28" s="1"/>
      <c r="I28" s="1"/>
    </row>
    <row r="29" spans="2:9" ht="12.75">
      <c r="B29" s="50" t="s">
        <v>149</v>
      </c>
      <c r="C29" s="26"/>
      <c r="D29" s="1"/>
      <c r="E29" s="1"/>
      <c r="F29" s="1"/>
      <c r="I29" s="1"/>
    </row>
    <row r="30" spans="2:9" ht="12.75">
      <c r="B30" s="26"/>
      <c r="C30" s="26"/>
      <c r="D30" s="1"/>
      <c r="E30" s="1"/>
      <c r="F30" s="1"/>
      <c r="I30" s="1"/>
    </row>
    <row r="31" spans="2:9" ht="12.75">
      <c r="B31" s="26" t="s">
        <v>118</v>
      </c>
      <c r="C31" s="26"/>
      <c r="D31" s="1">
        <v>140252636</v>
      </c>
      <c r="E31" s="1"/>
      <c r="F31" s="1">
        <v>140252636</v>
      </c>
      <c r="I31" s="1">
        <v>140252636</v>
      </c>
    </row>
    <row r="32" spans="2:9" ht="12.75">
      <c r="B32" s="26" t="s">
        <v>150</v>
      </c>
      <c r="C32" s="26"/>
      <c r="D32" s="1">
        <f>1083364+115176</f>
        <v>1198540</v>
      </c>
      <c r="E32" s="1"/>
      <c r="F32" s="1">
        <f>1083364+115176</f>
        <v>1198540</v>
      </c>
      <c r="I32" s="1">
        <f>1083364+115176</f>
        <v>1198540</v>
      </c>
    </row>
    <row r="33" spans="2:9" ht="12.75">
      <c r="B33" s="26" t="s">
        <v>119</v>
      </c>
      <c r="D33" s="1">
        <v>11892000</v>
      </c>
      <c r="E33" s="1"/>
      <c r="F33" s="1">
        <v>11892000</v>
      </c>
      <c r="I33" s="1">
        <v>11892000</v>
      </c>
    </row>
    <row r="34" spans="2:9" ht="12.75">
      <c r="B34" s="26" t="s">
        <v>151</v>
      </c>
      <c r="C34" s="26"/>
      <c r="D34" s="16">
        <f>-34540082+1300000</f>
        <v>-33240082</v>
      </c>
      <c r="E34" s="1"/>
      <c r="F34" s="16">
        <v>-33645675</v>
      </c>
      <c r="I34" s="16">
        <v>-33645675</v>
      </c>
    </row>
    <row r="35" spans="2:9" ht="12.75">
      <c r="B35" s="26"/>
      <c r="C35" s="26"/>
      <c r="D35" s="1">
        <f>SUM(D31:D34)</f>
        <v>120103094</v>
      </c>
      <c r="E35" s="1"/>
      <c r="F35" s="1">
        <f>SUM(F31:F34)</f>
        <v>119697501</v>
      </c>
      <c r="I35" s="1">
        <f>SUM(I31:I34)</f>
        <v>119697501</v>
      </c>
    </row>
    <row r="36" spans="2:9" ht="12.75">
      <c r="B36" s="26"/>
      <c r="C36" s="26"/>
      <c r="D36" s="1"/>
      <c r="E36" s="1"/>
      <c r="F36" s="1"/>
      <c r="I36" s="1"/>
    </row>
    <row r="37" spans="2:9" ht="12.75">
      <c r="B37" s="45" t="s">
        <v>120</v>
      </c>
      <c r="C37" s="26"/>
      <c r="D37" s="1">
        <v>54058</v>
      </c>
      <c r="E37" s="1"/>
      <c r="F37" s="1">
        <v>51339</v>
      </c>
      <c r="I37" s="1">
        <v>51339</v>
      </c>
    </row>
    <row r="38" spans="2:9" ht="12.75">
      <c r="B38" s="45"/>
      <c r="C38" s="26"/>
      <c r="D38" s="1"/>
      <c r="E38" s="1"/>
      <c r="F38" s="1"/>
      <c r="I38" s="1"/>
    </row>
    <row r="39" spans="2:9" ht="12.75">
      <c r="B39" s="45" t="s">
        <v>152</v>
      </c>
      <c r="C39" s="26"/>
      <c r="D39" s="29">
        <f>+D35+D37</f>
        <v>120157152</v>
      </c>
      <c r="E39" s="1"/>
      <c r="F39" s="29">
        <f>+F35+F37</f>
        <v>119748840</v>
      </c>
      <c r="I39" s="29">
        <f>+I35+I37</f>
        <v>119748840</v>
      </c>
    </row>
    <row r="40" spans="2:9" ht="12.75">
      <c r="B40" s="26"/>
      <c r="C40" s="26"/>
      <c r="D40" s="1"/>
      <c r="E40" s="1"/>
      <c r="F40" s="1"/>
      <c r="I40" s="1"/>
    </row>
    <row r="41" spans="2:9" ht="12.75">
      <c r="B41" s="45" t="s">
        <v>121</v>
      </c>
      <c r="C41" s="26"/>
      <c r="D41" s="1"/>
      <c r="E41" s="1"/>
      <c r="F41" s="1"/>
      <c r="I41" s="1"/>
    </row>
    <row r="42" spans="2:9" ht="12.75">
      <c r="B42" s="51"/>
      <c r="C42" s="26" t="s">
        <v>122</v>
      </c>
      <c r="D42" s="1">
        <v>1386316</v>
      </c>
      <c r="E42" s="1"/>
      <c r="F42" s="1">
        <v>1688316</v>
      </c>
      <c r="I42" s="1">
        <v>1688316</v>
      </c>
    </row>
    <row r="43" spans="2:9" ht="12.75">
      <c r="B43" s="8"/>
      <c r="C43" s="26" t="s">
        <v>123</v>
      </c>
      <c r="D43" s="1">
        <v>29807</v>
      </c>
      <c r="E43" s="1"/>
      <c r="F43" s="1">
        <f>34510+4280</f>
        <v>38790</v>
      </c>
      <c r="I43" s="1">
        <f>34510+4280</f>
        <v>38790</v>
      </c>
    </row>
    <row r="44" spans="2:9" ht="12.75">
      <c r="B44" s="51"/>
      <c r="C44" s="26" t="s">
        <v>124</v>
      </c>
      <c r="D44" s="1">
        <v>112379</v>
      </c>
      <c r="E44" s="1"/>
      <c r="F44" s="1">
        <v>116826</v>
      </c>
      <c r="I44" s="1">
        <v>116826</v>
      </c>
    </row>
    <row r="45" spans="2:9" ht="12.75">
      <c r="B45" s="26"/>
      <c r="C45" s="26" t="s">
        <v>155</v>
      </c>
      <c r="D45" s="29">
        <f>SUM(D42:D44)</f>
        <v>1528502</v>
      </c>
      <c r="F45" s="29">
        <f>SUM(F42:F44)</f>
        <v>1843932</v>
      </c>
      <c r="I45" s="29">
        <f>SUM(I42:I44)</f>
        <v>1843932</v>
      </c>
    </row>
    <row r="46" spans="2:9" ht="12.75">
      <c r="B46" s="26"/>
      <c r="C46" s="26"/>
      <c r="D46" s="1"/>
      <c r="F46" s="1"/>
      <c r="I46" s="1"/>
    </row>
    <row r="47" spans="2:3" ht="12.75">
      <c r="B47" s="45" t="s">
        <v>125</v>
      </c>
      <c r="C47" s="26"/>
    </row>
    <row r="48" spans="2:9" ht="12.75">
      <c r="B48" s="26"/>
      <c r="C48" s="26" t="s">
        <v>126</v>
      </c>
      <c r="D48" s="1">
        <v>19533907</v>
      </c>
      <c r="E48" s="1"/>
      <c r="F48" s="1">
        <f>13640414+2293195+65506+1-65508</f>
        <v>15933608</v>
      </c>
      <c r="H48" s="1"/>
      <c r="I48" s="1">
        <f>13640414+2293195+65506+1-65508</f>
        <v>15933608</v>
      </c>
    </row>
    <row r="49" spans="2:9" ht="12.75">
      <c r="B49" s="26"/>
      <c r="C49" s="26" t="s">
        <v>127</v>
      </c>
      <c r="D49" s="1">
        <v>60838343</v>
      </c>
      <c r="E49" s="1"/>
      <c r="F49" s="1">
        <f>1812000+55967439+61225</f>
        <v>57840664</v>
      </c>
      <c r="H49" s="1"/>
      <c r="I49" s="1">
        <f>1812000+55967439+61225</f>
        <v>57840664</v>
      </c>
    </row>
    <row r="50" spans="2:9" ht="12.75">
      <c r="B50" s="26"/>
      <c r="C50" s="26" t="s">
        <v>128</v>
      </c>
      <c r="D50" s="1">
        <v>1221127</v>
      </c>
      <c r="E50" s="1"/>
      <c r="F50" s="1">
        <v>1234432</v>
      </c>
      <c r="H50" s="1"/>
      <c r="I50" s="1">
        <v>1234432</v>
      </c>
    </row>
    <row r="51" spans="2:9" ht="12.75">
      <c r="B51" s="26"/>
      <c r="C51" s="26" t="s">
        <v>156</v>
      </c>
      <c r="D51" s="29">
        <f>SUM(D48:D50)</f>
        <v>81593377</v>
      </c>
      <c r="F51" s="29">
        <f>SUM(F48:F50)</f>
        <v>75008704</v>
      </c>
      <c r="I51" s="29">
        <f>SUM(I48:I50)</f>
        <v>75008704</v>
      </c>
    </row>
    <row r="52" spans="2:3" ht="12.75">
      <c r="B52" s="26"/>
      <c r="C52" s="26"/>
    </row>
    <row r="53" spans="2:9" ht="12.75">
      <c r="B53" s="45" t="s">
        <v>129</v>
      </c>
      <c r="D53" s="2">
        <f>+D45+D51</f>
        <v>83121879</v>
      </c>
      <c r="F53" s="2">
        <f>+F45+F51</f>
        <v>76852636</v>
      </c>
      <c r="I53" s="2">
        <f>+I45+I51</f>
        <v>76852636</v>
      </c>
    </row>
    <row r="54" spans="2:3" ht="12.75">
      <c r="B54" s="26"/>
      <c r="C54" s="45"/>
    </row>
    <row r="55" spans="2:9" ht="13.5" thickBot="1">
      <c r="B55" s="45" t="s">
        <v>154</v>
      </c>
      <c r="D55" s="21">
        <f>+D39+D53</f>
        <v>203279031</v>
      </c>
      <c r="F55" s="21">
        <f>+F39+F53</f>
        <v>196601476</v>
      </c>
      <c r="I55" s="21">
        <f>+I39+I53</f>
        <v>196601476</v>
      </c>
    </row>
    <row r="56" spans="2:9" ht="13.5" thickTop="1">
      <c r="B56" s="26"/>
      <c r="C56" s="26"/>
      <c r="D56" s="2">
        <f>+D26-D55</f>
        <v>0</v>
      </c>
      <c r="F56" s="2">
        <f>+F26-F55</f>
        <v>0</v>
      </c>
      <c r="I56" s="2">
        <f>+I26-I55</f>
        <v>0</v>
      </c>
    </row>
    <row r="57" spans="2:3" ht="12.75">
      <c r="B57" s="2" t="s">
        <v>131</v>
      </c>
      <c r="C57" s="26"/>
    </row>
    <row r="58" spans="2:3" ht="12.75">
      <c r="B58" s="2" t="s">
        <v>133</v>
      </c>
      <c r="C58" s="26"/>
    </row>
    <row r="61" spans="2:6" ht="12.75">
      <c r="B61" s="1"/>
      <c r="C61" s="1" t="s">
        <v>168</v>
      </c>
      <c r="D61" s="58" t="s">
        <v>54</v>
      </c>
      <c r="E61" s="1"/>
      <c r="F61" s="58" t="s">
        <v>135</v>
      </c>
    </row>
    <row r="62" spans="2:6" ht="12.75">
      <c r="B62" s="1"/>
      <c r="C62" s="62" t="s">
        <v>167</v>
      </c>
      <c r="D62" s="58" t="s">
        <v>163</v>
      </c>
      <c r="E62" s="1"/>
      <c r="F62" s="58" t="s">
        <v>162</v>
      </c>
    </row>
    <row r="63" spans="2:6" ht="12.75">
      <c r="B63" s="1"/>
      <c r="C63" s="1"/>
      <c r="D63" s="58" t="s">
        <v>11</v>
      </c>
      <c r="E63" s="1"/>
      <c r="F63" s="58" t="s">
        <v>11</v>
      </c>
    </row>
    <row r="64" spans="1:6" ht="12.75">
      <c r="A64" s="44"/>
      <c r="B64" s="63"/>
      <c r="C64" s="30" t="s">
        <v>109</v>
      </c>
      <c r="D64" s="1">
        <v>40749707</v>
      </c>
      <c r="E64" s="1"/>
      <c r="F64" s="1">
        <v>37152565</v>
      </c>
    </row>
    <row r="65" spans="2:6" ht="12.75">
      <c r="B65" s="63"/>
      <c r="C65" s="30" t="s">
        <v>110</v>
      </c>
      <c r="D65" s="1">
        <v>0</v>
      </c>
      <c r="E65" s="1"/>
      <c r="F65" s="1">
        <v>2782487</v>
      </c>
    </row>
    <row r="66" spans="2:7" ht="12.75">
      <c r="B66" s="63"/>
      <c r="C66" s="30" t="s">
        <v>146</v>
      </c>
      <c r="D66" s="1">
        <v>3717000</v>
      </c>
      <c r="E66" s="1"/>
      <c r="F66" s="1">
        <v>4531655</v>
      </c>
      <c r="G66" s="44"/>
    </row>
    <row r="67" spans="2:7" ht="12.75">
      <c r="B67" s="63"/>
      <c r="C67" s="30"/>
      <c r="D67" s="1"/>
      <c r="E67" s="1"/>
      <c r="F67" s="1"/>
      <c r="G67" s="44"/>
    </row>
    <row r="68" spans="2:7" ht="12.75">
      <c r="B68" s="63"/>
      <c r="C68" s="30"/>
      <c r="D68" s="1"/>
      <c r="E68" s="1"/>
      <c r="F68" s="1"/>
      <c r="G68" s="44"/>
    </row>
    <row r="69" spans="2:7" ht="12.75">
      <c r="B69" s="63"/>
      <c r="C69" s="1" t="s">
        <v>170</v>
      </c>
      <c r="D69" s="1"/>
      <c r="E69" s="1"/>
      <c r="F69" s="1"/>
      <c r="G69" s="44"/>
    </row>
    <row r="70" spans="2:7" ht="12.75">
      <c r="B70" s="63"/>
      <c r="C70" s="62" t="s">
        <v>164</v>
      </c>
      <c r="G70" s="44"/>
    </row>
    <row r="71" spans="2:7" ht="12.75">
      <c r="B71" s="63"/>
      <c r="C71" s="1" t="s">
        <v>143</v>
      </c>
      <c r="D71" s="2">
        <v>153814</v>
      </c>
      <c r="F71" s="2">
        <v>153814</v>
      </c>
      <c r="G71" s="44"/>
    </row>
    <row r="72" spans="2:7" ht="12.75">
      <c r="B72" s="63"/>
      <c r="C72" s="30" t="s">
        <v>103</v>
      </c>
      <c r="D72" s="2">
        <f>527767-D71</f>
        <v>373953</v>
      </c>
      <c r="E72" s="1"/>
      <c r="F72" s="2">
        <f>527767-F71</f>
        <v>373953</v>
      </c>
      <c r="G72" s="44"/>
    </row>
    <row r="73" spans="2:7" ht="12.75">
      <c r="B73" s="63"/>
      <c r="C73" s="64" t="s">
        <v>82</v>
      </c>
      <c r="D73" s="1"/>
      <c r="E73" s="1"/>
      <c r="F73" s="1">
        <v>2189850</v>
      </c>
      <c r="G73" s="44"/>
    </row>
    <row r="74" spans="2:7" ht="12.75">
      <c r="B74" s="63"/>
      <c r="C74" s="30"/>
      <c r="D74" s="29">
        <f>SUM(D71:D73)</f>
        <v>527767</v>
      </c>
      <c r="E74" s="1"/>
      <c r="F74" s="29">
        <f>SUM(F71:F73)</f>
        <v>2717617</v>
      </c>
      <c r="G74" s="44"/>
    </row>
    <row r="75" spans="2:7" ht="12.75">
      <c r="B75" s="63"/>
      <c r="C75" s="30"/>
      <c r="D75" s="1"/>
      <c r="E75" s="1"/>
      <c r="F75" s="1"/>
      <c r="G75" s="44"/>
    </row>
    <row r="76" spans="2:7" ht="12.75">
      <c r="B76" s="63"/>
      <c r="C76" s="1" t="s">
        <v>171</v>
      </c>
      <c r="D76" s="1"/>
      <c r="E76" s="1"/>
      <c r="F76" s="1"/>
      <c r="G76" s="44"/>
    </row>
    <row r="77" spans="2:7" ht="12.75">
      <c r="B77" s="63"/>
      <c r="C77" s="62" t="s">
        <v>104</v>
      </c>
      <c r="G77" s="44"/>
    </row>
    <row r="78" spans="2:7" ht="12.75">
      <c r="B78" s="63"/>
      <c r="C78" s="59" t="s">
        <v>103</v>
      </c>
      <c r="D78" s="1">
        <v>-15000</v>
      </c>
      <c r="E78" s="1"/>
      <c r="F78" s="1">
        <v>-15000</v>
      </c>
      <c r="G78" s="44"/>
    </row>
    <row r="79" spans="2:7" ht="12.75">
      <c r="B79" s="63"/>
      <c r="C79" s="59" t="s">
        <v>106</v>
      </c>
      <c r="D79" s="1">
        <v>-1077452</v>
      </c>
      <c r="E79" s="1"/>
      <c r="F79" s="1">
        <v>-1077452</v>
      </c>
      <c r="G79" s="44"/>
    </row>
    <row r="80" spans="2:7" ht="12.75">
      <c r="B80" s="63"/>
      <c r="C80" s="59" t="s">
        <v>94</v>
      </c>
      <c r="D80" s="1">
        <v>-16594864</v>
      </c>
      <c r="E80" s="1"/>
      <c r="F80" s="1">
        <v>-16594864</v>
      </c>
      <c r="G80" s="44"/>
    </row>
    <row r="81" spans="2:7" ht="12.75">
      <c r="B81" s="63"/>
      <c r="C81" s="59" t="s">
        <v>82</v>
      </c>
      <c r="D81" s="1">
        <v>2189850</v>
      </c>
      <c r="E81" s="1"/>
      <c r="F81" s="1">
        <v>0</v>
      </c>
      <c r="G81" s="44"/>
    </row>
    <row r="82" spans="2:7" ht="12.75">
      <c r="B82" s="63"/>
      <c r="C82" s="30"/>
      <c r="D82" s="65">
        <f>SUM(D78:D81)</f>
        <v>-15497466</v>
      </c>
      <c r="E82" s="1"/>
      <c r="F82" s="65">
        <f>SUM(F78:F81)</f>
        <v>-17687316</v>
      </c>
      <c r="G82" s="44"/>
    </row>
    <row r="83" spans="2:7" ht="12.75">
      <c r="B83" s="63"/>
      <c r="C83" s="30"/>
      <c r="D83" s="1"/>
      <c r="E83" s="1"/>
      <c r="F83" s="1"/>
      <c r="G83" s="44"/>
    </row>
    <row r="84" spans="2:3" ht="12.75">
      <c r="B84" s="2" t="s">
        <v>172</v>
      </c>
      <c r="C84" s="30"/>
    </row>
    <row r="85" spans="2:3" ht="12.75">
      <c r="B85" s="2" t="s">
        <v>169</v>
      </c>
      <c r="C85" s="30"/>
    </row>
    <row r="86" ht="12.75">
      <c r="C86" s="30"/>
    </row>
    <row r="87" ht="12.75">
      <c r="C87" s="30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scale="85" r:id="rId1"/>
  <headerFooter alignWithMargins="0">
    <oddFooter>&amp;L&amp;"Arial,Italic"&amp;8@My Doc/&amp;F/&amp;A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5" customWidth="1"/>
    <col min="2" max="2" width="30.33203125" style="25" customWidth="1"/>
    <col min="3" max="3" width="10.16015625" style="25" customWidth="1"/>
    <col min="4" max="4" width="19.33203125" style="25" customWidth="1"/>
    <col min="5" max="5" width="1.171875" style="25" customWidth="1"/>
    <col min="6" max="6" width="18.66015625" style="25" customWidth="1"/>
    <col min="7" max="7" width="1.5" style="25" customWidth="1"/>
    <col min="8" max="8" width="20.16015625" style="25" customWidth="1"/>
    <col min="9" max="9" width="1.5" style="25" customWidth="1"/>
    <col min="10" max="10" width="20.33203125" style="25" customWidth="1"/>
    <col min="11" max="11" width="0.82421875" style="25" customWidth="1"/>
    <col min="12" max="16384" width="9.33203125" style="25" customWidth="1"/>
  </cols>
  <sheetData>
    <row r="1" ht="18">
      <c r="A1" s="42" t="s">
        <v>66</v>
      </c>
    </row>
    <row r="2" ht="15">
      <c r="A2" s="43" t="s">
        <v>55</v>
      </c>
    </row>
    <row r="3" ht="15">
      <c r="A3" s="43" t="s">
        <v>166</v>
      </c>
    </row>
    <row r="4" spans="1:10" ht="15">
      <c r="A4" s="43" t="s">
        <v>6</v>
      </c>
      <c r="J4" s="8" t="s">
        <v>135</v>
      </c>
    </row>
    <row r="5" spans="4:10" s="26" customFormat="1" ht="12.75">
      <c r="D5" s="8"/>
      <c r="F5" s="8" t="s">
        <v>135</v>
      </c>
      <c r="J5" s="8" t="s">
        <v>54</v>
      </c>
    </row>
    <row r="6" spans="4:10" s="26" customFormat="1" ht="12.75">
      <c r="D6" s="8" t="s">
        <v>12</v>
      </c>
      <c r="F6" s="8" t="s">
        <v>54</v>
      </c>
      <c r="H6" s="8" t="s">
        <v>15</v>
      </c>
      <c r="J6" s="8" t="s">
        <v>15</v>
      </c>
    </row>
    <row r="7" spans="4:10" s="26" customFormat="1" ht="12.75">
      <c r="D7" s="8" t="s">
        <v>64</v>
      </c>
      <c r="F7" s="8" t="s">
        <v>64</v>
      </c>
      <c r="H7" s="8" t="s">
        <v>64</v>
      </c>
      <c r="J7" s="8" t="s">
        <v>64</v>
      </c>
    </row>
    <row r="8" spans="4:10" s="26" customFormat="1" ht="12.75">
      <c r="D8" s="8" t="s">
        <v>13</v>
      </c>
      <c r="F8" s="8" t="s">
        <v>13</v>
      </c>
      <c r="H8" s="8" t="s">
        <v>53</v>
      </c>
      <c r="J8" s="8" t="s">
        <v>53</v>
      </c>
    </row>
    <row r="9" spans="4:10" s="26" customFormat="1" ht="12.75">
      <c r="D9" s="8" t="s">
        <v>14</v>
      </c>
      <c r="F9" s="8" t="s">
        <v>14</v>
      </c>
      <c r="H9" s="8" t="s">
        <v>14</v>
      </c>
      <c r="J9" s="8" t="s">
        <v>14</v>
      </c>
    </row>
    <row r="10" spans="4:10" s="26" customFormat="1" ht="12.75">
      <c r="D10" s="23" t="s">
        <v>102</v>
      </c>
      <c r="F10" s="23" t="s">
        <v>105</v>
      </c>
      <c r="H10" s="23" t="s">
        <v>102</v>
      </c>
      <c r="J10" s="23" t="s">
        <v>105</v>
      </c>
    </row>
    <row r="11" s="26" customFormat="1" ht="12.75"/>
    <row r="12" spans="5:11" s="26" customFormat="1" ht="12.75">
      <c r="E12" s="30"/>
      <c r="K12" s="2"/>
    </row>
    <row r="13" spans="3:11" s="26" customFormat="1" ht="12.75">
      <c r="C13" s="60" t="s">
        <v>161</v>
      </c>
      <c r="D13" s="27" t="s">
        <v>11</v>
      </c>
      <c r="E13" s="30"/>
      <c r="F13" s="27" t="s">
        <v>11</v>
      </c>
      <c r="H13" s="27" t="s">
        <v>11</v>
      </c>
      <c r="J13" s="27" t="s">
        <v>11</v>
      </c>
      <c r="K13" s="2"/>
    </row>
    <row r="14" spans="5:11" s="26" customFormat="1" ht="12.75">
      <c r="E14" s="30"/>
      <c r="K14" s="2"/>
    </row>
    <row r="15" spans="2:11" s="26" customFormat="1" ht="12.75">
      <c r="B15" s="9" t="s">
        <v>7</v>
      </c>
      <c r="C15" s="9"/>
      <c r="D15" s="2">
        <v>56475432</v>
      </c>
      <c r="E15" s="1"/>
      <c r="F15" s="2">
        <v>56496445</v>
      </c>
      <c r="G15" s="2"/>
      <c r="H15" s="2">
        <v>56475432</v>
      </c>
      <c r="I15" s="2"/>
      <c r="J15" s="2">
        <v>56496445</v>
      </c>
      <c r="K15" s="2"/>
    </row>
    <row r="16" spans="2:11" s="26" customFormat="1" ht="12.75">
      <c r="B16" s="9"/>
      <c r="C16" s="9"/>
      <c r="D16" s="2"/>
      <c r="E16" s="1"/>
      <c r="F16" s="2"/>
      <c r="G16" s="2"/>
      <c r="H16" s="2"/>
      <c r="I16" s="2"/>
      <c r="J16" s="2"/>
      <c r="K16" s="2"/>
    </row>
    <row r="17" spans="2:11" s="26" customFormat="1" ht="12.75">
      <c r="B17" s="9" t="s">
        <v>3</v>
      </c>
      <c r="C17" s="9"/>
      <c r="D17" s="2">
        <v>-52272759</v>
      </c>
      <c r="E17" s="1"/>
      <c r="F17" s="2">
        <v>-52406133</v>
      </c>
      <c r="G17" s="2"/>
      <c r="H17" s="2">
        <v>-52272759</v>
      </c>
      <c r="I17" s="2"/>
      <c r="J17" s="2">
        <v>-52406133</v>
      </c>
      <c r="K17" s="2"/>
    </row>
    <row r="18" spans="2:11" s="26" customFormat="1" ht="12.75">
      <c r="B18" s="9"/>
      <c r="C18" s="9"/>
      <c r="D18" s="2"/>
      <c r="E18" s="1"/>
      <c r="F18" s="2"/>
      <c r="G18" s="2"/>
      <c r="H18" s="2"/>
      <c r="I18" s="2"/>
      <c r="J18" s="2"/>
      <c r="K18" s="2"/>
    </row>
    <row r="19" spans="2:11" s="26" customFormat="1" ht="12.75">
      <c r="B19" s="9"/>
      <c r="C19" s="9"/>
      <c r="D19" s="16"/>
      <c r="E19" s="1"/>
      <c r="F19" s="16"/>
      <c r="G19" s="2"/>
      <c r="H19" s="16"/>
      <c r="I19" s="2"/>
      <c r="J19" s="16"/>
      <c r="K19" s="2"/>
    </row>
    <row r="20" spans="2:11" s="26" customFormat="1" ht="12.75">
      <c r="B20" s="9" t="s">
        <v>4</v>
      </c>
      <c r="C20" s="9"/>
      <c r="D20" s="2">
        <v>4202673</v>
      </c>
      <c r="E20" s="1"/>
      <c r="F20" s="2">
        <v>4090312</v>
      </c>
      <c r="G20" s="2"/>
      <c r="H20" s="2">
        <v>4202673</v>
      </c>
      <c r="I20" s="2"/>
      <c r="J20" s="2">
        <v>4090312</v>
      </c>
      <c r="K20" s="2"/>
    </row>
    <row r="21" spans="2:11" s="26" customFormat="1" ht="12.75">
      <c r="B21" s="9"/>
      <c r="C21" s="9"/>
      <c r="D21" s="2"/>
      <c r="E21" s="1"/>
      <c r="F21" s="2"/>
      <c r="G21" s="2"/>
      <c r="H21" s="2"/>
      <c r="I21" s="2"/>
      <c r="J21" s="2"/>
      <c r="K21" s="2"/>
    </row>
    <row r="22" spans="2:11" s="26" customFormat="1" ht="12.75">
      <c r="B22" s="9"/>
      <c r="C22" s="9"/>
      <c r="D22" s="2"/>
      <c r="E22" s="1"/>
      <c r="F22" s="2"/>
      <c r="G22" s="2"/>
      <c r="H22" s="2"/>
      <c r="I22" s="2"/>
      <c r="J22" s="2"/>
      <c r="K22" s="2"/>
    </row>
    <row r="23" spans="2:11" s="26" customFormat="1" ht="12.75">
      <c r="B23" s="9" t="s">
        <v>91</v>
      </c>
      <c r="C23" s="9"/>
      <c r="D23" s="2">
        <v>95430</v>
      </c>
      <c r="E23" s="1"/>
      <c r="F23" s="2">
        <v>153814</v>
      </c>
      <c r="G23" s="2"/>
      <c r="H23" s="2">
        <v>95430</v>
      </c>
      <c r="I23" s="2"/>
      <c r="J23" s="2">
        <v>153814</v>
      </c>
      <c r="K23" s="2"/>
    </row>
    <row r="24" spans="2:11" s="26" customFormat="1" ht="12.75">
      <c r="B24" s="9"/>
      <c r="C24" s="9"/>
      <c r="D24" s="2"/>
      <c r="E24" s="1"/>
      <c r="F24" s="2"/>
      <c r="G24" s="2"/>
      <c r="H24" s="2"/>
      <c r="I24" s="2"/>
      <c r="J24" s="2"/>
      <c r="K24" s="2"/>
    </row>
    <row r="25" spans="2:11" s="26" customFormat="1" ht="12.75">
      <c r="B25" s="9" t="s">
        <v>100</v>
      </c>
      <c r="C25" s="61" t="s">
        <v>159</v>
      </c>
      <c r="D25" s="2">
        <v>257483</v>
      </c>
      <c r="E25" s="1"/>
      <c r="F25" s="2">
        <v>2563803</v>
      </c>
      <c r="G25" s="2"/>
      <c r="H25" s="2">
        <v>257483</v>
      </c>
      <c r="I25" s="2"/>
      <c r="J25" s="2">
        <v>2563803</v>
      </c>
      <c r="K25" s="2"/>
    </row>
    <row r="26" spans="2:11" s="26" customFormat="1" ht="12.75">
      <c r="B26" s="9"/>
      <c r="C26" s="9"/>
      <c r="D26" s="2"/>
      <c r="E26" s="1"/>
      <c r="F26" s="2"/>
      <c r="G26" s="2"/>
      <c r="H26" s="2"/>
      <c r="I26" s="2"/>
      <c r="J26" s="2"/>
      <c r="K26" s="2"/>
    </row>
    <row r="27" spans="2:11" s="26" customFormat="1" ht="12.75">
      <c r="B27" s="9" t="s">
        <v>8</v>
      </c>
      <c r="C27" s="9"/>
      <c r="D27" s="2">
        <v>-1502466</v>
      </c>
      <c r="E27" s="1"/>
      <c r="F27" s="2">
        <v>-1629574</v>
      </c>
      <c r="G27" s="2"/>
      <c r="H27" s="2">
        <v>-1502466</v>
      </c>
      <c r="I27" s="2"/>
      <c r="J27" s="2">
        <v>-1629574</v>
      </c>
      <c r="K27" s="2"/>
    </row>
    <row r="28" spans="2:11" s="26" customFormat="1" ht="12.75">
      <c r="B28" s="9"/>
      <c r="C28" s="9"/>
      <c r="D28" s="2"/>
      <c r="E28" s="1"/>
      <c r="F28" s="2"/>
      <c r="G28" s="2"/>
      <c r="H28" s="2"/>
      <c r="I28" s="2"/>
      <c r="J28" s="2"/>
      <c r="K28" s="2"/>
    </row>
    <row r="29" spans="2:11" s="26" customFormat="1" ht="12.75">
      <c r="B29" s="9" t="s">
        <v>1</v>
      </c>
      <c r="C29" s="9"/>
      <c r="D29" s="2">
        <v>-2277259</v>
      </c>
      <c r="E29" s="1"/>
      <c r="F29" s="2">
        <v>-2793217</v>
      </c>
      <c r="G29" s="2"/>
      <c r="H29" s="2">
        <v>-2277259</v>
      </c>
      <c r="I29" s="2"/>
      <c r="J29" s="2">
        <v>-2793217</v>
      </c>
      <c r="K29" s="2"/>
    </row>
    <row r="30" spans="2:11" s="26" customFormat="1" ht="12.75">
      <c r="B30" s="10"/>
      <c r="C30" s="10"/>
      <c r="D30" s="2"/>
      <c r="E30" s="1"/>
      <c r="F30" s="2"/>
      <c r="G30" s="2"/>
      <c r="H30" s="2"/>
      <c r="I30" s="2"/>
      <c r="J30" s="2"/>
      <c r="K30" s="2"/>
    </row>
    <row r="31" spans="2:11" s="26" customFormat="1" ht="12.75">
      <c r="B31" s="9" t="s">
        <v>101</v>
      </c>
      <c r="C31" s="61" t="s">
        <v>160</v>
      </c>
      <c r="D31" s="2">
        <v>-77440</v>
      </c>
      <c r="E31" s="1"/>
      <c r="F31" s="2">
        <v>-17687316</v>
      </c>
      <c r="G31" s="2"/>
      <c r="H31" s="2">
        <v>-77440</v>
      </c>
      <c r="I31" s="2"/>
      <c r="J31" s="2">
        <v>-17687316</v>
      </c>
      <c r="K31" s="2"/>
    </row>
    <row r="32" spans="2:11" s="26" customFormat="1" ht="12.75">
      <c r="B32" s="9"/>
      <c r="C32" s="9"/>
      <c r="D32" s="2"/>
      <c r="E32" s="1"/>
      <c r="F32" s="2"/>
      <c r="G32" s="2"/>
      <c r="H32" s="2"/>
      <c r="I32" s="2"/>
      <c r="J32" s="2"/>
      <c r="K32" s="2"/>
    </row>
    <row r="33" spans="2:11" s="26" customFormat="1" ht="12.75">
      <c r="B33" s="9" t="s">
        <v>0</v>
      </c>
      <c r="C33" s="9"/>
      <c r="D33" s="2">
        <v>-129999</v>
      </c>
      <c r="E33" s="1"/>
      <c r="F33" s="2">
        <v>-839858</v>
      </c>
      <c r="G33" s="2"/>
      <c r="H33" s="2">
        <v>-129999</v>
      </c>
      <c r="I33" s="2"/>
      <c r="J33" s="2">
        <v>-839858</v>
      </c>
      <c r="K33" s="2"/>
    </row>
    <row r="34" spans="2:11" s="26" customFormat="1" ht="12.75">
      <c r="B34" s="9"/>
      <c r="C34" s="9"/>
      <c r="D34" s="1"/>
      <c r="E34" s="1"/>
      <c r="F34" s="1"/>
      <c r="G34" s="1"/>
      <c r="H34" s="1"/>
      <c r="I34" s="1"/>
      <c r="J34" s="1"/>
      <c r="K34" s="2"/>
    </row>
    <row r="35" spans="2:11" s="26" customFormat="1" ht="12.75">
      <c r="B35" s="9" t="s">
        <v>95</v>
      </c>
      <c r="C35" s="9"/>
      <c r="D35" s="2"/>
      <c r="E35" s="1"/>
      <c r="F35" s="2">
        <v>0</v>
      </c>
      <c r="G35" s="2"/>
      <c r="H35" s="2"/>
      <c r="I35" s="2"/>
      <c r="J35" s="2">
        <v>0</v>
      </c>
      <c r="K35" s="2"/>
    </row>
    <row r="36" spans="2:11" s="26" customFormat="1" ht="12.75">
      <c r="B36" s="9"/>
      <c r="C36" s="9"/>
      <c r="D36" s="16"/>
      <c r="E36" s="1"/>
      <c r="F36" s="16"/>
      <c r="G36" s="2"/>
      <c r="H36" s="16"/>
      <c r="I36" s="2"/>
      <c r="J36" s="16"/>
      <c r="K36" s="2"/>
    </row>
    <row r="37" spans="2:11" s="26" customFormat="1" ht="12.75">
      <c r="B37" s="9" t="s">
        <v>5</v>
      </c>
      <c r="C37" s="9"/>
      <c r="D37" s="2">
        <v>568422</v>
      </c>
      <c r="E37" s="1"/>
      <c r="F37" s="2">
        <v>-16142036</v>
      </c>
      <c r="G37" s="2" t="e">
        <v>#REF!</v>
      </c>
      <c r="H37" s="2">
        <v>568422</v>
      </c>
      <c r="I37" s="2" t="e">
        <v>#REF!</v>
      </c>
      <c r="J37" s="2">
        <v>-16142036</v>
      </c>
      <c r="K37" s="2"/>
    </row>
    <row r="38" spans="2:11" s="26" customFormat="1" ht="12.75">
      <c r="B38" s="9"/>
      <c r="C38" s="9"/>
      <c r="D38" s="2"/>
      <c r="E38" s="1"/>
      <c r="F38" s="2"/>
      <c r="G38" s="2"/>
      <c r="H38" s="2"/>
      <c r="I38" s="2"/>
      <c r="J38" s="2"/>
      <c r="K38" s="2"/>
    </row>
    <row r="39" spans="2:11" s="26" customFormat="1" ht="12.75">
      <c r="B39" s="9" t="s">
        <v>96</v>
      </c>
      <c r="C39" s="9"/>
      <c r="D39" s="2">
        <v>-28158</v>
      </c>
      <c r="E39" s="1"/>
      <c r="F39" s="2">
        <v>-67054</v>
      </c>
      <c r="G39" s="2"/>
      <c r="H39" s="2">
        <v>-28158</v>
      </c>
      <c r="I39" s="2"/>
      <c r="J39" s="2">
        <v>-67054</v>
      </c>
      <c r="K39" s="2"/>
    </row>
    <row r="40" spans="2:11" s="26" customFormat="1" ht="12.75">
      <c r="B40" s="9"/>
      <c r="C40" s="9"/>
      <c r="D40" s="2"/>
      <c r="E40" s="1"/>
      <c r="F40" s="2"/>
      <c r="G40" s="2"/>
      <c r="H40" s="2"/>
      <c r="I40" s="2"/>
      <c r="J40" s="2"/>
      <c r="K40" s="2"/>
    </row>
    <row r="41" spans="2:11" s="26" customFormat="1" ht="13.5" thickBot="1">
      <c r="B41" s="9" t="s">
        <v>16</v>
      </c>
      <c r="C41" s="9"/>
      <c r="D41" s="21">
        <v>540264</v>
      </c>
      <c r="E41" s="1"/>
      <c r="F41" s="21">
        <v>-16209090</v>
      </c>
      <c r="G41" s="2"/>
      <c r="H41" s="21">
        <v>540264</v>
      </c>
      <c r="I41" s="2"/>
      <c r="J41" s="21">
        <v>-16209090</v>
      </c>
      <c r="K41" s="2"/>
    </row>
    <row r="42" spans="2:11" s="26" customFormat="1" ht="13.5" thickTop="1">
      <c r="B42" s="9"/>
      <c r="C42" s="9"/>
      <c r="D42" s="2"/>
      <c r="E42" s="1"/>
      <c r="F42" s="2"/>
      <c r="G42" s="2"/>
      <c r="H42" s="2"/>
      <c r="I42" s="2"/>
      <c r="J42" s="2"/>
      <c r="K42" s="2"/>
    </row>
    <row r="43" spans="2:11" s="26" customFormat="1" ht="12.75">
      <c r="B43" s="26" t="s">
        <v>97</v>
      </c>
      <c r="D43" s="2"/>
      <c r="E43" s="1"/>
      <c r="F43" s="2"/>
      <c r="G43" s="2"/>
      <c r="H43" s="2"/>
      <c r="I43" s="2"/>
      <c r="J43" s="2"/>
      <c r="K43" s="2"/>
    </row>
    <row r="44" spans="2:11" s="26" customFormat="1" ht="12.75">
      <c r="B44" s="26" t="s">
        <v>98</v>
      </c>
      <c r="D44" s="2">
        <v>537545</v>
      </c>
      <c r="E44" s="1"/>
      <c r="F44" s="2">
        <v>-16205936</v>
      </c>
      <c r="G44" s="2"/>
      <c r="H44" s="2">
        <v>537545</v>
      </c>
      <c r="I44" s="2"/>
      <c r="J44" s="2">
        <v>-16205936</v>
      </c>
      <c r="K44" s="2"/>
    </row>
    <row r="45" spans="4:11" s="26" customFormat="1" ht="12.75">
      <c r="D45" s="2"/>
      <c r="E45" s="1"/>
      <c r="F45" s="2"/>
      <c r="G45" s="2"/>
      <c r="H45" s="2"/>
      <c r="I45" s="2"/>
      <c r="J45" s="2"/>
      <c r="K45" s="2"/>
    </row>
    <row r="46" spans="2:11" s="26" customFormat="1" ht="12.75">
      <c r="B46" s="9" t="s">
        <v>99</v>
      </c>
      <c r="C46" s="9"/>
      <c r="D46" s="2">
        <v>2719</v>
      </c>
      <c r="E46" s="1"/>
      <c r="F46" s="2">
        <v>-3154</v>
      </c>
      <c r="G46" s="2"/>
      <c r="H46" s="2">
        <v>2719</v>
      </c>
      <c r="I46" s="2"/>
      <c r="J46" s="2">
        <v>-3154</v>
      </c>
      <c r="K46" s="2"/>
    </row>
    <row r="47" spans="2:11" s="26" customFormat="1" ht="12.75">
      <c r="B47" s="9"/>
      <c r="C47" s="9"/>
      <c r="D47" s="34"/>
      <c r="E47" s="30"/>
      <c r="G47" s="30"/>
      <c r="K47" s="1"/>
    </row>
    <row r="48" spans="2:11" s="26" customFormat="1" ht="13.5" thickBot="1">
      <c r="B48" s="9"/>
      <c r="C48" s="9"/>
      <c r="D48" s="49">
        <v>540264</v>
      </c>
      <c r="E48" s="46"/>
      <c r="F48" s="49">
        <v>-16209090</v>
      </c>
      <c r="G48" s="46"/>
      <c r="H48" s="49">
        <v>540264</v>
      </c>
      <c r="I48" s="49" t="e">
        <v>#REF!</v>
      </c>
      <c r="J48" s="49">
        <v>-16209090</v>
      </c>
      <c r="K48" s="1"/>
    </row>
    <row r="49" spans="2:11" s="26" customFormat="1" ht="13.5" thickTop="1">
      <c r="B49" s="9"/>
      <c r="C49" s="9"/>
      <c r="D49" s="2"/>
      <c r="E49" s="1"/>
      <c r="F49" s="2"/>
      <c r="G49" s="2"/>
      <c r="H49" s="2"/>
      <c r="I49" s="2"/>
      <c r="J49" s="2"/>
      <c r="K49" s="2"/>
    </row>
    <row r="50" spans="4:11" s="26" customFormat="1" ht="12.75">
      <c r="D50" s="2"/>
      <c r="E50" s="1"/>
      <c r="F50" s="2"/>
      <c r="G50" s="2"/>
      <c r="H50" s="2"/>
      <c r="I50" s="2"/>
      <c r="J50" s="2"/>
      <c r="K50" s="2"/>
    </row>
    <row r="51" spans="2:11" s="26" customFormat="1" ht="12.75">
      <c r="B51" s="2" t="s">
        <v>17</v>
      </c>
      <c r="C51" s="2"/>
      <c r="D51" s="2"/>
      <c r="E51" s="1"/>
      <c r="F51" s="2"/>
      <c r="G51" s="1"/>
      <c r="H51" s="2"/>
      <c r="I51" s="1"/>
      <c r="J51" s="2"/>
      <c r="K51" s="2"/>
    </row>
    <row r="52" spans="2:11" s="26" customFormat="1" ht="13.5" thickBot="1">
      <c r="B52" s="2" t="s">
        <v>18</v>
      </c>
      <c r="C52" s="2"/>
      <c r="D52" s="36">
        <v>0.3832690887891761</v>
      </c>
      <c r="E52" s="36"/>
      <c r="F52" s="36">
        <v>-11.554817408208997</v>
      </c>
      <c r="G52" s="36" t="e">
        <v>#REF!</v>
      </c>
      <c r="H52" s="36">
        <v>0.3832690887891761</v>
      </c>
      <c r="I52" s="36" t="e">
        <v>#REF!</v>
      </c>
      <c r="J52" s="36">
        <v>-11.554817408208997</v>
      </c>
      <c r="K52" s="2"/>
    </row>
    <row r="53" spans="2:11" s="26" customFormat="1" ht="13.5" thickTop="1">
      <c r="B53" s="2"/>
      <c r="C53" s="2"/>
      <c r="D53" s="2"/>
      <c r="E53" s="1"/>
      <c r="F53" s="2"/>
      <c r="G53" s="1"/>
      <c r="H53" s="2"/>
      <c r="I53" s="1"/>
      <c r="J53" s="2"/>
      <c r="K53" s="2"/>
    </row>
    <row r="54" spans="2:11" s="26" customFormat="1" ht="12.75">
      <c r="B54" s="2"/>
      <c r="C54" s="2"/>
      <c r="D54" s="2"/>
      <c r="E54" s="1"/>
      <c r="F54" s="2"/>
      <c r="G54" s="1"/>
      <c r="H54" s="2"/>
      <c r="I54" s="1"/>
      <c r="J54" s="2"/>
      <c r="K54" s="2"/>
    </row>
    <row r="55" spans="2:11" s="26" customFormat="1" ht="13.5" thickBot="1">
      <c r="B55" s="44" t="s">
        <v>56</v>
      </c>
      <c r="C55" s="44"/>
      <c r="D55" s="37">
        <v>0.4166234293005242</v>
      </c>
      <c r="E55" s="9" t="e">
        <v>#REF!</v>
      </c>
      <c r="F55" s="37">
        <v>-10.535177072945574</v>
      </c>
      <c r="G55" s="9" t="e">
        <v>#REF!</v>
      </c>
      <c r="H55" s="37">
        <v>0.4166234293005242</v>
      </c>
      <c r="I55" s="9" t="e">
        <v>#REF!</v>
      </c>
      <c r="J55" s="37">
        <v>-10.535177072945574</v>
      </c>
      <c r="K55" s="2"/>
    </row>
    <row r="56" spans="2:11" s="26" customFormat="1" ht="13.5" thickTop="1">
      <c r="B56" s="2"/>
      <c r="C56" s="2"/>
      <c r="D56" s="2"/>
      <c r="E56" s="2"/>
      <c r="F56" s="9"/>
      <c r="G56" s="2"/>
      <c r="H56" s="2"/>
      <c r="I56" s="2"/>
      <c r="J56" s="9"/>
      <c r="K56" s="2"/>
    </row>
    <row r="57" spans="2:11" s="26" customFormat="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s="26" customFormat="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s="26" customFormat="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s="26" customFormat="1" ht="12.75">
      <c r="B60" s="2" t="s">
        <v>68</v>
      </c>
      <c r="C60" s="2"/>
      <c r="D60" s="2"/>
      <c r="E60" s="2"/>
      <c r="F60" s="2"/>
      <c r="G60" s="2"/>
      <c r="H60" s="2"/>
      <c r="I60" s="2"/>
      <c r="J60" s="2"/>
      <c r="K60" s="2"/>
    </row>
    <row r="61" spans="2:11" s="26" customFormat="1" ht="12.75">
      <c r="B61" s="2" t="s">
        <v>133</v>
      </c>
      <c r="C61" s="2"/>
      <c r="D61" s="2"/>
      <c r="E61" s="2"/>
      <c r="F61" s="2"/>
      <c r="G61" s="2"/>
      <c r="H61" s="2"/>
      <c r="I61" s="2"/>
      <c r="J61" s="2"/>
      <c r="K61" s="2"/>
    </row>
    <row r="62" spans="2:11" s="26" customFormat="1" ht="12.7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printOptions horizontalCentered="1"/>
  <pageMargins left="0.5" right="0.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53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2:26" ht="14.25">
      <c r="B3" s="55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4.25">
      <c r="B4" s="55" t="s">
        <v>138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ht="14.25">
      <c r="B5" s="55" t="s">
        <v>6</v>
      </c>
      <c r="C5" s="52" t="s">
        <v>140</v>
      </c>
      <c r="D5" s="54"/>
      <c r="E5" s="54"/>
      <c r="F5" s="54"/>
      <c r="G5" s="54"/>
      <c r="H5" s="54"/>
      <c r="I5" s="52" t="s">
        <v>139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13"/>
      <c r="B6" s="13"/>
      <c r="C6" s="52"/>
      <c r="D6" s="13"/>
      <c r="E6" s="13"/>
      <c r="F6" s="13"/>
      <c r="G6" s="66" t="s">
        <v>141</v>
      </c>
      <c r="H6" s="13"/>
      <c r="I6" s="52"/>
      <c r="J6" s="13"/>
      <c r="K6" s="13"/>
      <c r="L6" s="13"/>
      <c r="M6" s="13"/>
      <c r="N6" s="13"/>
      <c r="O6" s="13"/>
      <c r="P6" s="1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13"/>
      <c r="B7" s="13"/>
      <c r="C7" s="57" t="s">
        <v>19</v>
      </c>
      <c r="D7" s="57"/>
      <c r="E7" s="57"/>
      <c r="F7" s="57"/>
      <c r="G7" s="57" t="s">
        <v>19</v>
      </c>
      <c r="H7" s="57"/>
      <c r="I7" s="57" t="s">
        <v>21</v>
      </c>
      <c r="J7" s="57"/>
      <c r="K7" s="57" t="s">
        <v>24</v>
      </c>
      <c r="L7" s="57"/>
      <c r="M7" s="57" t="s">
        <v>26</v>
      </c>
      <c r="N7" s="57"/>
      <c r="O7" s="57" t="s">
        <v>142</v>
      </c>
      <c r="P7" s="57"/>
      <c r="Q7" s="57" t="s">
        <v>26</v>
      </c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13"/>
      <c r="B8" s="13"/>
      <c r="C8" s="57" t="s">
        <v>20</v>
      </c>
      <c r="D8" s="57"/>
      <c r="E8" s="57" t="s">
        <v>75</v>
      </c>
      <c r="F8" s="57"/>
      <c r="G8" s="57" t="s">
        <v>76</v>
      </c>
      <c r="H8" s="57"/>
      <c r="I8" s="57" t="s">
        <v>22</v>
      </c>
      <c r="J8" s="57"/>
      <c r="K8" s="57" t="s">
        <v>25</v>
      </c>
      <c r="L8" s="57"/>
      <c r="M8" s="57"/>
      <c r="N8" s="57"/>
      <c r="O8" s="57" t="s">
        <v>143</v>
      </c>
      <c r="P8" s="57"/>
      <c r="Q8" s="57" t="s">
        <v>144</v>
      </c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13"/>
      <c r="B9" s="13"/>
      <c r="C9" s="57"/>
      <c r="D9" s="57"/>
      <c r="E9" s="57"/>
      <c r="F9" s="57"/>
      <c r="G9" s="57"/>
      <c r="H9" s="57"/>
      <c r="I9" s="57" t="s">
        <v>23</v>
      </c>
      <c r="J9" s="57"/>
      <c r="K9" s="57"/>
      <c r="L9" s="57"/>
      <c r="M9" s="57"/>
      <c r="N9" s="57"/>
      <c r="O9" s="57"/>
      <c r="P9" s="57"/>
      <c r="Q9" s="57"/>
      <c r="R9" s="54"/>
      <c r="S9" s="54"/>
      <c r="T9" s="54"/>
      <c r="U9" s="54"/>
      <c r="V9" s="54"/>
      <c r="W9" s="54"/>
      <c r="X9" s="54"/>
      <c r="Y9" s="54"/>
      <c r="Z9" s="54"/>
    </row>
    <row r="10" spans="2:25" ht="12.75">
      <c r="B10" s="17"/>
      <c r="C10" s="4" t="s">
        <v>11</v>
      </c>
      <c r="D10" s="13"/>
      <c r="E10" s="4" t="s">
        <v>11</v>
      </c>
      <c r="F10" s="13"/>
      <c r="G10" s="4" t="s">
        <v>11</v>
      </c>
      <c r="H10" s="13"/>
      <c r="I10" s="4" t="s">
        <v>11</v>
      </c>
      <c r="J10" s="13"/>
      <c r="K10" s="4" t="s">
        <v>11</v>
      </c>
      <c r="L10" s="13"/>
      <c r="M10" s="4" t="s">
        <v>11</v>
      </c>
      <c r="N10" s="3"/>
      <c r="O10" s="4" t="s">
        <v>11</v>
      </c>
      <c r="P10" s="54"/>
      <c r="Q10" s="4" t="s">
        <v>11</v>
      </c>
      <c r="R10" s="54"/>
      <c r="S10" s="54"/>
      <c r="T10" s="54"/>
      <c r="U10" s="54"/>
      <c r="V10" s="54"/>
      <c r="W10" s="54"/>
      <c r="X10" s="54"/>
      <c r="Y10" s="54"/>
    </row>
    <row r="11" spans="2:14" ht="12.75">
      <c r="B11" s="17"/>
      <c r="C11" s="11"/>
      <c r="D11" s="13"/>
      <c r="E11" s="13"/>
      <c r="F11" s="13"/>
      <c r="G11" s="13"/>
      <c r="H11" s="13"/>
      <c r="I11" s="11"/>
      <c r="J11" s="13"/>
      <c r="K11" s="11"/>
      <c r="L11" s="13"/>
      <c r="M11" s="11"/>
      <c r="N11" s="3"/>
    </row>
    <row r="12" spans="2:17" ht="12.75">
      <c r="B12" s="13" t="s">
        <v>81</v>
      </c>
      <c r="C12" s="22">
        <v>140252636</v>
      </c>
      <c r="D12" s="22"/>
      <c r="E12" s="22">
        <v>11892000</v>
      </c>
      <c r="F12" s="22"/>
      <c r="G12" s="22">
        <v>1083364</v>
      </c>
      <c r="H12" s="22"/>
      <c r="I12" s="22">
        <v>113780</v>
      </c>
      <c r="J12" s="22"/>
      <c r="K12" s="22">
        <v>-25966934</v>
      </c>
      <c r="L12" s="3"/>
      <c r="M12" s="22">
        <v>127374846</v>
      </c>
      <c r="N12" s="3"/>
      <c r="O12" s="47">
        <v>67521</v>
      </c>
      <c r="P12" s="47"/>
      <c r="Q12" s="47">
        <f>+M12+O12</f>
        <v>127442367</v>
      </c>
    </row>
    <row r="13" spans="3:17" ht="12.75"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22"/>
      <c r="N13" s="3"/>
      <c r="O13" s="47"/>
      <c r="P13" s="47"/>
      <c r="Q13" s="47"/>
    </row>
    <row r="14" spans="2:17" ht="12.75">
      <c r="B14" s="13" t="s">
        <v>28</v>
      </c>
      <c r="C14" s="3"/>
      <c r="D14" s="3"/>
      <c r="E14" s="3"/>
      <c r="F14" s="3"/>
      <c r="G14" s="3"/>
      <c r="H14" s="3"/>
      <c r="I14" s="3">
        <v>1396</v>
      </c>
      <c r="J14" s="3"/>
      <c r="K14" s="3"/>
      <c r="L14" s="3"/>
      <c r="M14" s="3">
        <f>SUM(C14:L14)</f>
        <v>1396</v>
      </c>
      <c r="N14" s="3"/>
      <c r="O14" s="47"/>
      <c r="P14" s="47"/>
      <c r="Q14" s="47">
        <f>+M14+O14</f>
        <v>1396</v>
      </c>
    </row>
    <row r="15" spans="2:17" ht="12.75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7"/>
      <c r="P15" s="47"/>
      <c r="Q15" s="47"/>
    </row>
    <row r="16" spans="2:17" ht="12.75">
      <c r="B16" s="13" t="s">
        <v>74</v>
      </c>
      <c r="C16" s="3"/>
      <c r="D16" s="3"/>
      <c r="E16" s="3"/>
      <c r="F16" s="3"/>
      <c r="G16" s="3"/>
      <c r="H16" s="3"/>
      <c r="I16" s="3"/>
      <c r="J16" s="3"/>
      <c r="K16" s="3">
        <v>-533020</v>
      </c>
      <c r="L16" s="3"/>
      <c r="M16" s="3">
        <f>SUM(C16:L16)</f>
        <v>-533020</v>
      </c>
      <c r="N16" s="3"/>
      <c r="O16" s="47"/>
      <c r="P16" s="47"/>
      <c r="Q16" s="47">
        <f>+M16+O16</f>
        <v>-533020</v>
      </c>
    </row>
    <row r="17" spans="2:17" ht="12.75"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7"/>
      <c r="P17" s="47"/>
      <c r="Q17" s="47"/>
    </row>
    <row r="18" spans="2:17" ht="12.75">
      <c r="B18" s="13" t="s">
        <v>67</v>
      </c>
      <c r="C18" s="3">
        <v>0</v>
      </c>
      <c r="D18" s="3"/>
      <c r="E18" s="3"/>
      <c r="F18" s="3"/>
      <c r="G18" s="3"/>
      <c r="H18" s="3"/>
      <c r="I18" s="3"/>
      <c r="J18" s="3"/>
      <c r="K18" s="3">
        <f>-7145721</f>
        <v>-7145721</v>
      </c>
      <c r="L18" s="3"/>
      <c r="M18" s="3">
        <f>SUM(C18:L18)</f>
        <v>-7145721</v>
      </c>
      <c r="N18" s="3"/>
      <c r="O18" s="47">
        <v>-16182</v>
      </c>
      <c r="P18" s="47"/>
      <c r="Q18" s="47">
        <f>+M18+O18</f>
        <v>-7161903</v>
      </c>
    </row>
    <row r="19" spans="2:17" ht="12.75">
      <c r="B19" s="13"/>
      <c r="C19" s="6"/>
      <c r="D19" s="3"/>
      <c r="E19" s="6"/>
      <c r="F19" s="3"/>
      <c r="G19" s="6"/>
      <c r="H19" s="3"/>
      <c r="I19" s="6"/>
      <c r="J19" s="3"/>
      <c r="K19" s="6"/>
      <c r="L19" s="3"/>
      <c r="M19" s="6"/>
      <c r="N19" s="3"/>
      <c r="O19" s="6"/>
      <c r="P19" s="6"/>
      <c r="Q19" s="6"/>
    </row>
    <row r="20" spans="2:17" ht="12.7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3" t="s">
        <v>89</v>
      </c>
      <c r="C21" s="3">
        <f>SUM(C12:C19)</f>
        <v>140252636</v>
      </c>
      <c r="D21" s="3"/>
      <c r="E21" s="3">
        <f>SUM(E12:E19)</f>
        <v>11892000</v>
      </c>
      <c r="F21" s="3"/>
      <c r="G21" s="3">
        <f>SUM(G12:G19)</f>
        <v>1083364</v>
      </c>
      <c r="H21" s="3"/>
      <c r="I21" s="3">
        <f>SUM(I12:I19)</f>
        <v>115176</v>
      </c>
      <c r="J21" s="3"/>
      <c r="K21" s="3">
        <f>SUM(K12:K19)</f>
        <v>-33645675</v>
      </c>
      <c r="L21" s="3"/>
      <c r="M21" s="3">
        <f>SUM(M12:M19)</f>
        <v>119697501</v>
      </c>
      <c r="N21" s="3"/>
      <c r="O21" s="3">
        <f>SUM(O12:O19)</f>
        <v>51339</v>
      </c>
      <c r="P21" s="3"/>
      <c r="Q21" s="3">
        <f>SUM(Q12:Q19)</f>
        <v>119748840</v>
      </c>
    </row>
    <row r="22" spans="2:17" ht="13.5" thickBot="1">
      <c r="B22" s="13"/>
      <c r="C22" s="7"/>
      <c r="D22" s="3"/>
      <c r="E22" s="7"/>
      <c r="F22" s="3"/>
      <c r="G22" s="7"/>
      <c r="H22" s="3"/>
      <c r="I22" s="7"/>
      <c r="J22" s="3"/>
      <c r="K22" s="7"/>
      <c r="L22" s="3"/>
      <c r="M22" s="7"/>
      <c r="N22" s="3"/>
      <c r="O22" s="7"/>
      <c r="P22" s="7"/>
      <c r="Q22" s="7"/>
    </row>
    <row r="23" spans="2:17" ht="13.5" thickTop="1"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7"/>
      <c r="P23" s="47"/>
      <c r="Q23" s="47"/>
    </row>
    <row r="24" spans="15:17" ht="12.75">
      <c r="O24" s="47"/>
      <c r="P24" s="47"/>
      <c r="Q24" s="47"/>
    </row>
    <row r="25" spans="2:17" ht="12.75">
      <c r="B25" s="1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2.75">
      <c r="B26" s="13" t="s">
        <v>137</v>
      </c>
      <c r="C26" s="22">
        <v>140252636</v>
      </c>
      <c r="D26" s="22"/>
      <c r="E26" s="22">
        <v>11892000</v>
      </c>
      <c r="F26" s="22"/>
      <c r="G26" s="22">
        <v>1083364</v>
      </c>
      <c r="H26" s="22"/>
      <c r="I26" s="22">
        <v>115176</v>
      </c>
      <c r="J26" s="22"/>
      <c r="K26" s="22">
        <v>-33645675</v>
      </c>
      <c r="L26" s="3"/>
      <c r="M26" s="22">
        <v>119697501</v>
      </c>
      <c r="N26" s="3"/>
      <c r="O26" s="22">
        <v>51339</v>
      </c>
      <c r="P26" s="22"/>
      <c r="Q26" s="22">
        <f>+M26+O26</f>
        <v>119748840</v>
      </c>
    </row>
    <row r="27" spans="2:17" ht="12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13" t="s">
        <v>28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>SUM(C28:L28)</f>
        <v>0</v>
      </c>
      <c r="N28" s="3"/>
      <c r="O28" s="3">
        <f>SUM(E28:N28)</f>
        <v>0</v>
      </c>
      <c r="P28" s="3"/>
      <c r="Q28" s="22">
        <f>+M28+O28</f>
        <v>0</v>
      </c>
    </row>
    <row r="29" spans="2:17" ht="12.75"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13" t="s">
        <v>74</v>
      </c>
      <c r="C30" s="3"/>
      <c r="D30" s="3"/>
      <c r="E30" s="3"/>
      <c r="F30" s="3"/>
      <c r="G30" s="3"/>
      <c r="H30" s="3"/>
      <c r="I30" s="3"/>
      <c r="J30" s="3"/>
      <c r="K30" s="3">
        <v>-131952</v>
      </c>
      <c r="L30" s="3"/>
      <c r="M30" s="3">
        <f>SUM(C30:L30)</f>
        <v>-131952</v>
      </c>
      <c r="N30" s="3"/>
      <c r="O30" s="3"/>
      <c r="P30" s="3"/>
      <c r="Q30" s="22">
        <f>+M30+O30</f>
        <v>-131952</v>
      </c>
    </row>
    <row r="31" spans="2:17" ht="12.75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13" t="s">
        <v>67</v>
      </c>
      <c r="C32" s="3">
        <v>0</v>
      </c>
      <c r="D32" s="3"/>
      <c r="E32" s="3"/>
      <c r="F32" s="3"/>
      <c r="G32" s="3"/>
      <c r="H32" s="3"/>
      <c r="I32" s="3"/>
      <c r="J32" s="3"/>
      <c r="K32" s="3">
        <f>-762455+1300000</f>
        <v>537545</v>
      </c>
      <c r="L32" s="3"/>
      <c r="M32" s="3">
        <f>SUM(C32:L32)</f>
        <v>537545</v>
      </c>
      <c r="N32" s="3"/>
      <c r="O32" s="3">
        <v>2719</v>
      </c>
      <c r="P32" s="3"/>
      <c r="Q32" s="22">
        <f>+M32+O32</f>
        <v>540264</v>
      </c>
    </row>
    <row r="33" spans="2:17" ht="12.75">
      <c r="B33" s="13"/>
      <c r="C33" s="6"/>
      <c r="D33" s="3"/>
      <c r="E33" s="6"/>
      <c r="F33" s="3"/>
      <c r="G33" s="6"/>
      <c r="H33" s="3"/>
      <c r="I33" s="6"/>
      <c r="J33" s="3"/>
      <c r="K33" s="6"/>
      <c r="L33" s="3"/>
      <c r="M33" s="6"/>
      <c r="N33" s="3"/>
      <c r="O33" s="6"/>
      <c r="P33" s="6"/>
      <c r="Q33" s="6"/>
    </row>
    <row r="34" spans="2:17" ht="12.75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3" t="s">
        <v>136</v>
      </c>
      <c r="C35" s="3">
        <f>SUM(C26:C33)</f>
        <v>140252636</v>
      </c>
      <c r="D35" s="3"/>
      <c r="E35" s="3">
        <f>SUM(E26:E33)</f>
        <v>11892000</v>
      </c>
      <c r="F35" s="3"/>
      <c r="G35" s="3">
        <f>SUM(G26:G33)</f>
        <v>1083364</v>
      </c>
      <c r="H35" s="3"/>
      <c r="I35" s="3">
        <f>SUM(I26:I33)</f>
        <v>115176</v>
      </c>
      <c r="J35" s="3"/>
      <c r="K35" s="3">
        <f>SUM(K26:K33)</f>
        <v>-33240082</v>
      </c>
      <c r="L35" s="3"/>
      <c r="M35" s="3">
        <f>SUM(M26:M33)</f>
        <v>120103094</v>
      </c>
      <c r="N35" s="3"/>
      <c r="O35" s="3">
        <f>SUM(O26:O33)</f>
        <v>54058</v>
      </c>
      <c r="P35" s="3"/>
      <c r="Q35" s="3">
        <f>SUM(Q26:Q33)</f>
        <v>120157152</v>
      </c>
    </row>
    <row r="36" spans="2:17" ht="13.5" thickBot="1">
      <c r="B36" s="13"/>
      <c r="C36" s="7"/>
      <c r="D36" s="3"/>
      <c r="E36" s="7"/>
      <c r="F36" s="3"/>
      <c r="G36" s="7"/>
      <c r="H36" s="3"/>
      <c r="I36" s="7"/>
      <c r="J36" s="3"/>
      <c r="K36" s="7"/>
      <c r="L36" s="3"/>
      <c r="M36" s="7"/>
      <c r="N36" s="3"/>
      <c r="O36" s="7"/>
      <c r="P36" s="7"/>
      <c r="Q36" s="7"/>
    </row>
    <row r="37" spans="2:17" ht="13.5" thickTop="1"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5:17" ht="12.75">
      <c r="O38" s="47"/>
      <c r="P38" s="47"/>
      <c r="Q38" s="47"/>
    </row>
    <row r="39" spans="2:17" ht="12.75">
      <c r="B39" s="3" t="s">
        <v>69</v>
      </c>
      <c r="O39" s="47"/>
      <c r="P39" s="47"/>
      <c r="Q39" s="47"/>
    </row>
    <row r="40" spans="2:17" ht="12.75">
      <c r="B40" s="3" t="str">
        <f>+PL!B61</f>
        <v>Annual Financial Report for the period ended 31 December 2005)</v>
      </c>
      <c r="O40" s="47"/>
      <c r="P40" s="47"/>
      <c r="Q40" s="47"/>
    </row>
    <row r="41" spans="15:17" ht="12.75">
      <c r="O41" s="47"/>
      <c r="P41" s="47"/>
      <c r="Q41" s="47"/>
    </row>
    <row r="42" spans="15:17" ht="12.75">
      <c r="O42" s="47"/>
      <c r="P42" s="47"/>
      <c r="Q42" s="47"/>
    </row>
    <row r="43" spans="15:17" ht="12.75">
      <c r="O43" s="47"/>
      <c r="P43" s="47"/>
      <c r="Q43" s="47"/>
    </row>
    <row r="44" spans="15:17" ht="12.75">
      <c r="O44" s="47"/>
      <c r="P44" s="47"/>
      <c r="Q44" s="47"/>
    </row>
    <row r="45" spans="15:17" ht="12.75">
      <c r="O45" s="47"/>
      <c r="P45" s="47"/>
      <c r="Q45" s="47"/>
    </row>
    <row r="46" spans="15:17" ht="12.75">
      <c r="O46" s="47"/>
      <c r="P46" s="47"/>
      <c r="Q46" s="47"/>
    </row>
    <row r="47" spans="15:17" ht="12.75">
      <c r="O47" s="47"/>
      <c r="P47" s="47"/>
      <c r="Q47" s="47"/>
    </row>
    <row r="48" spans="15:17" ht="12.75">
      <c r="O48" s="47"/>
      <c r="P48" s="47"/>
      <c r="Q48" s="47"/>
    </row>
    <row r="49" spans="15:17" ht="12.75">
      <c r="O49" s="47"/>
      <c r="P49" s="47"/>
      <c r="Q49" s="47"/>
    </row>
    <row r="50" spans="15:17" ht="12.75">
      <c r="O50" s="47"/>
      <c r="P50" s="47"/>
      <c r="Q50" s="47"/>
    </row>
    <row r="51" spans="15:17" ht="12.75">
      <c r="O51" s="47"/>
      <c r="P51" s="47"/>
      <c r="Q51" s="47"/>
    </row>
    <row r="52" spans="15:17" ht="12.75">
      <c r="O52" s="47"/>
      <c r="P52" s="47"/>
      <c r="Q52" s="47"/>
    </row>
    <row r="53" spans="15:17" ht="12.75">
      <c r="O53" s="47"/>
      <c r="P53" s="47"/>
      <c r="Q53" s="47"/>
    </row>
    <row r="54" spans="15:17" ht="12.75">
      <c r="O54" s="47"/>
      <c r="P54" s="47"/>
      <c r="Q54" s="47"/>
    </row>
    <row r="55" spans="15:17" ht="12.75">
      <c r="O55" s="47"/>
      <c r="P55" s="47"/>
      <c r="Q55" s="47"/>
    </row>
  </sheetData>
  <printOptions/>
  <pageMargins left="1" right="1" top="1" bottom="1" header="0.5" footer="0.5"/>
  <pageSetup fitToHeight="1" fitToWidth="1" horizontalDpi="600" verticalDpi="600" orientation="landscape" paperSize="9" scale="86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.5" style="13" customWidth="1"/>
    <col min="2" max="2" width="59" style="13" customWidth="1"/>
    <col min="3" max="3" width="13.83203125" style="13" bestFit="1" customWidth="1"/>
    <col min="4" max="4" width="13.83203125" style="13" customWidth="1"/>
    <col min="5" max="8" width="13.83203125" style="13" hidden="1" customWidth="1"/>
    <col min="9" max="16384" width="9.33203125" style="13" customWidth="1"/>
  </cols>
  <sheetData>
    <row r="1" spans="1:5" ht="18">
      <c r="A1" s="14" t="s">
        <v>66</v>
      </c>
      <c r="C1" s="26"/>
      <c r="D1" s="26"/>
      <c r="E1" s="26"/>
    </row>
    <row r="2" spans="1:5" ht="15">
      <c r="A2" s="15" t="s">
        <v>29</v>
      </c>
      <c r="C2" s="26"/>
      <c r="D2" s="26"/>
      <c r="E2" s="26"/>
    </row>
    <row r="3" spans="1:5" ht="15">
      <c r="A3" s="15" t="str">
        <f>+PL!A3</f>
        <v>FOR THE QUARTER ENDED 31 MARCH 2006</v>
      </c>
      <c r="C3" s="26"/>
      <c r="D3" s="26"/>
      <c r="E3" s="26"/>
    </row>
    <row r="4" spans="3:7" ht="12.75">
      <c r="C4" s="26"/>
      <c r="D4" s="26"/>
      <c r="E4" s="26"/>
      <c r="F4" s="26"/>
      <c r="G4" s="26"/>
    </row>
    <row r="5" spans="3:8" ht="12.75">
      <c r="C5" s="31">
        <v>2006</v>
      </c>
      <c r="D5" s="18">
        <v>2005</v>
      </c>
      <c r="E5" s="31">
        <v>2005</v>
      </c>
      <c r="F5" s="31">
        <v>2005</v>
      </c>
      <c r="G5" s="31">
        <v>2005</v>
      </c>
      <c r="H5" s="18">
        <v>2005</v>
      </c>
    </row>
    <row r="6" spans="3:8" ht="12.75">
      <c r="C6" s="18" t="s">
        <v>77</v>
      </c>
      <c r="D6" s="18" t="s">
        <v>77</v>
      </c>
      <c r="E6" s="31" t="s">
        <v>90</v>
      </c>
      <c r="F6" s="31" t="s">
        <v>79</v>
      </c>
      <c r="G6" s="31" t="s">
        <v>78</v>
      </c>
      <c r="H6" s="18" t="s">
        <v>77</v>
      </c>
    </row>
    <row r="7" spans="3:8" ht="12.75">
      <c r="C7" s="18" t="s">
        <v>30</v>
      </c>
      <c r="D7" s="18" t="s">
        <v>30</v>
      </c>
      <c r="E7" s="31" t="s">
        <v>30</v>
      </c>
      <c r="F7" s="31" t="s">
        <v>30</v>
      </c>
      <c r="G7" s="31" t="s">
        <v>30</v>
      </c>
      <c r="H7" s="18" t="s">
        <v>30</v>
      </c>
    </row>
    <row r="8" spans="3:8" ht="12.75">
      <c r="C8" s="19">
        <v>38077</v>
      </c>
      <c r="D8" s="19">
        <v>38077</v>
      </c>
      <c r="E8" s="35">
        <v>38717</v>
      </c>
      <c r="F8" s="35">
        <v>38625</v>
      </c>
      <c r="G8" s="35">
        <v>38168</v>
      </c>
      <c r="H8" s="19">
        <v>38077</v>
      </c>
    </row>
    <row r="9" spans="3:8" ht="12.75">
      <c r="C9" s="18" t="s">
        <v>11</v>
      </c>
      <c r="D9" s="18" t="s">
        <v>11</v>
      </c>
      <c r="E9" s="31" t="s">
        <v>11</v>
      </c>
      <c r="F9" s="31" t="s">
        <v>11</v>
      </c>
      <c r="G9" s="31" t="s">
        <v>11</v>
      </c>
      <c r="H9" s="18" t="s">
        <v>11</v>
      </c>
    </row>
    <row r="10" spans="3:8" ht="12.75">
      <c r="C10" s="26"/>
      <c r="D10" s="26"/>
      <c r="E10" s="26"/>
      <c r="F10" s="26"/>
      <c r="G10" s="26"/>
      <c r="H10" s="26"/>
    </row>
    <row r="11" spans="2:8" ht="12.75">
      <c r="B11" s="13" t="s">
        <v>65</v>
      </c>
      <c r="C11" s="3">
        <v>568422</v>
      </c>
      <c r="D11" s="3">
        <v>-16249788</v>
      </c>
      <c r="E11" s="3">
        <v>-7010210</v>
      </c>
      <c r="F11" s="3">
        <v>-12129072</v>
      </c>
      <c r="G11" s="3">
        <v>-13092472</v>
      </c>
      <c r="H11" s="3">
        <v>-16249788</v>
      </c>
    </row>
    <row r="12" spans="3:8" ht="12.75">
      <c r="C12" s="3"/>
      <c r="D12" s="3"/>
      <c r="E12" s="3"/>
      <c r="F12" s="3"/>
      <c r="G12" s="3"/>
      <c r="H12" s="3"/>
    </row>
    <row r="13" spans="2:8" ht="12.75">
      <c r="B13" s="13" t="s">
        <v>57</v>
      </c>
      <c r="C13" s="3"/>
      <c r="D13" s="3"/>
      <c r="E13" s="3"/>
      <c r="F13" s="3"/>
      <c r="G13" s="3"/>
      <c r="H13" s="3"/>
    </row>
    <row r="14" spans="2:8" ht="12.75">
      <c r="B14" s="13" t="s">
        <v>31</v>
      </c>
      <c r="C14" s="3">
        <v>656878</v>
      </c>
      <c r="D14" s="3">
        <v>6863929</v>
      </c>
      <c r="E14" s="3">
        <v>6807099</v>
      </c>
      <c r="F14" s="3">
        <v>9922744</v>
      </c>
      <c r="G14" s="3">
        <v>8749638</v>
      </c>
      <c r="H14" s="3">
        <v>6863929</v>
      </c>
    </row>
    <row r="15" spans="2:8" ht="12.75">
      <c r="B15" s="13" t="s">
        <v>32</v>
      </c>
      <c r="C15" s="3">
        <v>34070</v>
      </c>
      <c r="D15" s="3">
        <v>1895448</v>
      </c>
      <c r="E15" s="3">
        <v>-1943734</v>
      </c>
      <c r="F15" s="3">
        <v>3348091</v>
      </c>
      <c r="G15" s="3">
        <v>2195469</v>
      </c>
      <c r="H15" s="3">
        <v>1895448</v>
      </c>
    </row>
    <row r="16" spans="3:8" ht="12.75">
      <c r="C16" s="16"/>
      <c r="D16" s="16"/>
      <c r="E16" s="16"/>
      <c r="F16" s="16"/>
      <c r="G16" s="16"/>
      <c r="H16" s="16"/>
    </row>
    <row r="17" spans="2:8" ht="12.75">
      <c r="B17" s="13" t="s">
        <v>33</v>
      </c>
      <c r="C17" s="2">
        <f aca="true" t="shared" si="0" ref="C17:H17">SUM(C11:C16)</f>
        <v>1259370</v>
      </c>
      <c r="D17" s="2">
        <f t="shared" si="0"/>
        <v>-7490411</v>
      </c>
      <c r="E17" s="2">
        <f t="shared" si="0"/>
        <v>-2146845</v>
      </c>
      <c r="F17" s="2">
        <f t="shared" si="0"/>
        <v>1141763</v>
      </c>
      <c r="G17" s="2">
        <f t="shared" si="0"/>
        <v>-2147365</v>
      </c>
      <c r="H17" s="2">
        <f t="shared" si="0"/>
        <v>-7490411</v>
      </c>
    </row>
    <row r="18" spans="3:8" ht="12.75">
      <c r="C18" s="2"/>
      <c r="D18" s="2"/>
      <c r="E18" s="2"/>
      <c r="F18" s="2"/>
      <c r="G18" s="2"/>
      <c r="H18" s="2"/>
    </row>
    <row r="19" spans="2:8" ht="12.75">
      <c r="B19" s="13" t="s">
        <v>34</v>
      </c>
      <c r="C19" s="2"/>
      <c r="D19" s="2"/>
      <c r="E19" s="2"/>
      <c r="F19" s="2"/>
      <c r="G19" s="2"/>
      <c r="H19" s="2"/>
    </row>
    <row r="20" spans="2:8" ht="12.75">
      <c r="B20" s="13" t="s">
        <v>35</v>
      </c>
      <c r="C20" s="3">
        <v>-9369126</v>
      </c>
      <c r="D20" s="3">
        <v>7489361</v>
      </c>
      <c r="E20" s="3">
        <v>7975751</v>
      </c>
      <c r="F20" s="3">
        <v>1145757</v>
      </c>
      <c r="G20" s="3">
        <v>3289307</v>
      </c>
      <c r="H20" s="3">
        <v>7489361</v>
      </c>
    </row>
    <row r="21" spans="2:8" ht="12.75">
      <c r="B21" s="13" t="s">
        <v>36</v>
      </c>
      <c r="C21" s="3">
        <v>8071517</v>
      </c>
      <c r="D21" s="3">
        <v>2847877</v>
      </c>
      <c r="E21" s="3">
        <v>-9935261</v>
      </c>
      <c r="F21" s="3">
        <v>-1202982</v>
      </c>
      <c r="G21" s="3">
        <v>-742594</v>
      </c>
      <c r="H21" s="3">
        <v>2847877</v>
      </c>
    </row>
    <row r="22" spans="3:8" ht="12.75">
      <c r="C22" s="16"/>
      <c r="D22" s="16"/>
      <c r="E22" s="16"/>
      <c r="F22" s="16"/>
      <c r="G22" s="16"/>
      <c r="H22" s="16"/>
    </row>
    <row r="23" spans="2:8" ht="12.75">
      <c r="B23" s="13" t="s">
        <v>37</v>
      </c>
      <c r="C23" s="2">
        <f aca="true" t="shared" si="1" ref="C23:H23">SUM(C17:C22)</f>
        <v>-38239</v>
      </c>
      <c r="D23" s="2">
        <f t="shared" si="1"/>
        <v>2846827</v>
      </c>
      <c r="E23" s="2">
        <f t="shared" si="1"/>
        <v>-4106355</v>
      </c>
      <c r="F23" s="2">
        <f t="shared" si="1"/>
        <v>1084538</v>
      </c>
      <c r="G23" s="2">
        <f t="shared" si="1"/>
        <v>399348</v>
      </c>
      <c r="H23" s="2">
        <f t="shared" si="1"/>
        <v>2846827</v>
      </c>
    </row>
    <row r="24" spans="3:8" ht="12.75">
      <c r="C24" s="2"/>
      <c r="D24" s="2"/>
      <c r="E24" s="2"/>
      <c r="F24" s="2"/>
      <c r="G24" s="2"/>
      <c r="H24" s="2"/>
    </row>
    <row r="25" spans="2:8" ht="12.75">
      <c r="B25" s="13" t="s">
        <v>38</v>
      </c>
      <c r="C25" s="3">
        <v>255385</v>
      </c>
      <c r="D25" s="3">
        <v>-420995</v>
      </c>
      <c r="E25" s="3">
        <v>-1881398</v>
      </c>
      <c r="F25" s="3">
        <v>-841582</v>
      </c>
      <c r="G25" s="3">
        <v>-693830</v>
      </c>
      <c r="H25" s="3">
        <v>-420995</v>
      </c>
    </row>
    <row r="26" spans="2:8" ht="12.75">
      <c r="B26" s="13" t="s">
        <v>61</v>
      </c>
      <c r="C26" s="3">
        <v>-166521</v>
      </c>
      <c r="D26" s="3">
        <v>-817996</v>
      </c>
      <c r="E26" s="3">
        <v>-3516121</v>
      </c>
      <c r="F26" s="3">
        <v>-3075153</v>
      </c>
      <c r="G26" s="3">
        <v>-1939739</v>
      </c>
      <c r="H26" s="3">
        <v>-817996</v>
      </c>
    </row>
    <row r="27" spans="3:8" ht="12.75">
      <c r="C27" s="1"/>
      <c r="D27" s="1"/>
      <c r="E27" s="1"/>
      <c r="F27" s="1"/>
      <c r="G27" s="1"/>
      <c r="H27" s="1"/>
    </row>
    <row r="28" spans="2:8" ht="15.75" customHeight="1">
      <c r="B28" s="13" t="s">
        <v>39</v>
      </c>
      <c r="C28" s="29">
        <f aca="true" t="shared" si="2" ref="C28:H28">SUM(C23:C26)</f>
        <v>50625</v>
      </c>
      <c r="D28" s="29">
        <f>SUM(D23:D26)</f>
        <v>1607836</v>
      </c>
      <c r="E28" s="29">
        <f>SUM(E23:E26)</f>
        <v>-9503874</v>
      </c>
      <c r="F28" s="29">
        <f>SUM(F23:F26)</f>
        <v>-2832197</v>
      </c>
      <c r="G28" s="29">
        <f t="shared" si="2"/>
        <v>-2234221</v>
      </c>
      <c r="H28" s="29">
        <f t="shared" si="2"/>
        <v>1607836</v>
      </c>
    </row>
    <row r="29" spans="3:8" ht="12.75">
      <c r="C29" s="1"/>
      <c r="D29" s="1"/>
      <c r="E29" s="1"/>
      <c r="F29" s="1"/>
      <c r="G29" s="1"/>
      <c r="H29" s="1"/>
    </row>
    <row r="30" spans="2:8" ht="12.75">
      <c r="B30" s="13" t="s">
        <v>40</v>
      </c>
      <c r="C30" s="3"/>
      <c r="D30" s="3"/>
      <c r="E30" s="3"/>
      <c r="F30" s="3"/>
      <c r="G30" s="3"/>
      <c r="H30" s="3"/>
    </row>
    <row r="31" spans="1:8" ht="12.75">
      <c r="A31" s="26"/>
      <c r="B31" s="26" t="s">
        <v>58</v>
      </c>
      <c r="C31" s="3"/>
      <c r="D31" s="3"/>
      <c r="E31" s="3"/>
      <c r="F31" s="3"/>
      <c r="G31" s="3"/>
      <c r="H31" s="3"/>
    </row>
    <row r="32" spans="2:8" ht="12.75">
      <c r="B32" s="13" t="s">
        <v>84</v>
      </c>
      <c r="C32" s="3">
        <v>-407101</v>
      </c>
      <c r="D32" s="3">
        <v>1301950</v>
      </c>
      <c r="E32" s="3">
        <v>-5205107</v>
      </c>
      <c r="F32" s="3">
        <v>-2283207</v>
      </c>
      <c r="G32" s="3">
        <v>-1239099</v>
      </c>
      <c r="H32" s="3">
        <v>1301950</v>
      </c>
    </row>
    <row r="33" spans="2:8" ht="12.75">
      <c r="B33" s="13" t="s">
        <v>85</v>
      </c>
      <c r="C33" s="2">
        <v>500</v>
      </c>
      <c r="D33" s="2"/>
      <c r="E33" s="2">
        <v>18880375</v>
      </c>
      <c r="F33" s="2">
        <v>7273939</v>
      </c>
      <c r="G33" s="2">
        <v>6784689</v>
      </c>
      <c r="H33" s="2"/>
    </row>
    <row r="34" spans="2:8" ht="15.75" customHeight="1">
      <c r="B34" s="13" t="s">
        <v>41</v>
      </c>
      <c r="C34" s="29">
        <f>SUM(C31:C33)</f>
        <v>-406601</v>
      </c>
      <c r="D34" s="29">
        <f>SUM(D31:D32)</f>
        <v>1301950</v>
      </c>
      <c r="E34" s="29">
        <f>SUM(E31:E33)</f>
        <v>13675268</v>
      </c>
      <c r="F34" s="29">
        <f>SUM(F31:F33)</f>
        <v>4990732</v>
      </c>
      <c r="G34" s="29">
        <f>SUM(G31:G33)</f>
        <v>5545590</v>
      </c>
      <c r="H34" s="29">
        <f>SUM(H31:H32)</f>
        <v>1301950</v>
      </c>
    </row>
    <row r="35" spans="3:8" ht="12.75">
      <c r="C35" s="1"/>
      <c r="D35" s="1"/>
      <c r="E35" s="1"/>
      <c r="F35" s="1"/>
      <c r="G35" s="1"/>
      <c r="H35" s="1"/>
    </row>
    <row r="36" spans="3:8" ht="12.75">
      <c r="C36" s="2"/>
      <c r="D36" s="2"/>
      <c r="E36" s="2"/>
      <c r="F36" s="2"/>
      <c r="G36" s="2"/>
      <c r="H36" s="2"/>
    </row>
    <row r="37" spans="2:8" ht="12.75">
      <c r="B37" s="13" t="s">
        <v>42</v>
      </c>
      <c r="C37" s="2"/>
      <c r="D37" s="2"/>
      <c r="E37" s="2"/>
      <c r="F37" s="2"/>
      <c r="G37" s="2"/>
      <c r="H37" s="2"/>
    </row>
    <row r="38" spans="2:8" ht="12.75">
      <c r="B38" s="13" t="s">
        <v>92</v>
      </c>
      <c r="C38" s="2">
        <v>-250000</v>
      </c>
      <c r="D38" s="2">
        <v>0</v>
      </c>
      <c r="E38" s="2">
        <v>12461804</v>
      </c>
      <c r="F38" s="2"/>
      <c r="G38" s="2"/>
      <c r="H38" s="2"/>
    </row>
    <row r="39" spans="2:8" ht="12.75">
      <c r="B39" s="13" t="s">
        <v>59</v>
      </c>
      <c r="C39" s="3">
        <v>-302000</v>
      </c>
      <c r="D39" s="3">
        <v>-3359281</v>
      </c>
      <c r="E39" s="3">
        <v>-4646824</v>
      </c>
      <c r="F39" s="3">
        <v>-4253998</v>
      </c>
      <c r="G39" s="3">
        <v>-3963281</v>
      </c>
      <c r="H39" s="3">
        <v>-3359281</v>
      </c>
    </row>
    <row r="40" spans="2:8" ht="12.75">
      <c r="B40" s="13" t="s">
        <v>43</v>
      </c>
      <c r="C40" s="3">
        <v>0</v>
      </c>
      <c r="D40" s="3">
        <v>1589016</v>
      </c>
      <c r="E40" s="3">
        <v>0</v>
      </c>
      <c r="F40" s="3">
        <v>-2313948</v>
      </c>
      <c r="G40" s="3">
        <v>-568123</v>
      </c>
      <c r="H40" s="3">
        <v>1589016</v>
      </c>
    </row>
    <row r="41" spans="2:8" ht="12.75">
      <c r="B41" s="13" t="s">
        <v>60</v>
      </c>
      <c r="C41" s="3">
        <v>-18625</v>
      </c>
      <c r="D41" s="3">
        <v>-26938</v>
      </c>
      <c r="E41" s="3">
        <v>-98483</v>
      </c>
      <c r="F41" s="3">
        <v>-76056</v>
      </c>
      <c r="G41" s="3">
        <v>-52972</v>
      </c>
      <c r="H41" s="3">
        <v>-26938</v>
      </c>
    </row>
    <row r="42" spans="1:8" ht="12.75">
      <c r="A42" s="26"/>
      <c r="B42" s="33" t="s">
        <v>62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2:8" ht="12.75">
      <c r="B43" s="32" t="s">
        <v>71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2:8" ht="12.75">
      <c r="B44" s="32" t="s">
        <v>72</v>
      </c>
      <c r="C44" s="16">
        <v>0</v>
      </c>
      <c r="D44" s="16">
        <v>-13219200</v>
      </c>
      <c r="E44" s="16">
        <v>-19332000</v>
      </c>
      <c r="F44" s="16">
        <v>-19332000</v>
      </c>
      <c r="G44" s="16">
        <v>-18510300</v>
      </c>
      <c r="H44" s="16">
        <v>-13219200</v>
      </c>
    </row>
    <row r="45" spans="2:8" ht="15.75" customHeight="1">
      <c r="B45" s="13" t="s">
        <v>44</v>
      </c>
      <c r="C45" s="29">
        <f>SUM(C38:C44)</f>
        <v>-570625</v>
      </c>
      <c r="D45" s="29">
        <f>SUM(D39:D44)</f>
        <v>-15016403</v>
      </c>
      <c r="E45" s="29">
        <f>SUM(E38:E44)</f>
        <v>-11615503</v>
      </c>
      <c r="F45" s="29">
        <f>SUM(F39:F44)</f>
        <v>-25976002</v>
      </c>
      <c r="G45" s="29">
        <f>SUM(G39:G44)</f>
        <v>-23094676</v>
      </c>
      <c r="H45" s="29">
        <f>SUM(H39:H44)</f>
        <v>-15016403</v>
      </c>
    </row>
    <row r="46" spans="3:8" ht="12.75">
      <c r="C46" s="2"/>
      <c r="D46" s="2"/>
      <c r="E46" s="2"/>
      <c r="F46" s="2"/>
      <c r="G46" s="2"/>
      <c r="H46" s="2"/>
    </row>
    <row r="47" spans="2:8" ht="12.75">
      <c r="B47" s="13" t="s">
        <v>45</v>
      </c>
      <c r="C47" s="2">
        <f aca="true" t="shared" si="3" ref="C47:H47">+C28+C34+C45</f>
        <v>-926601</v>
      </c>
      <c r="D47" s="2">
        <f>+D28+D34+D45</f>
        <v>-12106617</v>
      </c>
      <c r="E47" s="2">
        <f>+E28+E34+E45</f>
        <v>-7444109</v>
      </c>
      <c r="F47" s="2">
        <f>+F28+F34+F45</f>
        <v>-23817467</v>
      </c>
      <c r="G47" s="2">
        <f t="shared" si="3"/>
        <v>-19783307</v>
      </c>
      <c r="H47" s="2">
        <f t="shared" si="3"/>
        <v>-12106617</v>
      </c>
    </row>
    <row r="48" spans="3:8" ht="12.75">
      <c r="C48" s="3"/>
      <c r="D48" s="3"/>
      <c r="E48" s="3"/>
      <c r="F48" s="3"/>
      <c r="G48" s="3"/>
      <c r="H48" s="3"/>
    </row>
    <row r="49" spans="2:8" ht="12.75">
      <c r="B49" s="13" t="s">
        <v>46</v>
      </c>
      <c r="C49" s="3">
        <v>19004741</v>
      </c>
      <c r="D49" s="3">
        <v>38910654</v>
      </c>
      <c r="E49" s="3">
        <v>14089605</v>
      </c>
      <c r="F49" s="3">
        <v>38910654</v>
      </c>
      <c r="G49" s="3">
        <v>38910654</v>
      </c>
      <c r="H49" s="3">
        <v>38910654</v>
      </c>
    </row>
    <row r="50" spans="3:8" ht="12.75">
      <c r="C50" s="1"/>
      <c r="D50" s="1"/>
      <c r="E50" s="1"/>
      <c r="F50" s="1"/>
      <c r="G50" s="1"/>
      <c r="H50" s="1"/>
    </row>
    <row r="51" spans="2:8" ht="15.75" customHeight="1" thickBot="1">
      <c r="B51" s="13" t="s">
        <v>63</v>
      </c>
      <c r="C51" s="21">
        <f aca="true" t="shared" si="4" ref="C51:H51">SUM(C47:C50)</f>
        <v>18078140</v>
      </c>
      <c r="D51" s="21">
        <f t="shared" si="4"/>
        <v>26804037</v>
      </c>
      <c r="E51" s="21">
        <f t="shared" si="4"/>
        <v>6645496</v>
      </c>
      <c r="F51" s="21">
        <f t="shared" si="4"/>
        <v>15093187</v>
      </c>
      <c r="G51" s="21">
        <f t="shared" si="4"/>
        <v>19127347</v>
      </c>
      <c r="H51" s="21">
        <f t="shared" si="4"/>
        <v>26804037</v>
      </c>
    </row>
    <row r="52" spans="3:8" ht="13.5" thickTop="1">
      <c r="C52" s="2"/>
      <c r="D52" s="2"/>
      <c r="E52" s="2"/>
      <c r="F52" s="2"/>
      <c r="G52" s="2"/>
      <c r="H52" s="2"/>
    </row>
    <row r="53" spans="3:7" ht="12.75">
      <c r="C53" s="2"/>
      <c r="E53" s="2"/>
      <c r="F53" s="2"/>
      <c r="G53" s="2"/>
    </row>
    <row r="54" spans="2:7" ht="12.75">
      <c r="B54" s="13" t="s">
        <v>47</v>
      </c>
      <c r="C54" s="3"/>
      <c r="E54" s="3"/>
      <c r="F54" s="3"/>
      <c r="G54" s="3"/>
    </row>
    <row r="55" spans="2:7" ht="12.75">
      <c r="B55" s="13" t="s">
        <v>52</v>
      </c>
      <c r="C55" s="3"/>
      <c r="E55" s="3"/>
      <c r="F55" s="3"/>
      <c r="G55" s="3"/>
    </row>
    <row r="56" ht="12.75">
      <c r="B56" s="13" t="s">
        <v>48</v>
      </c>
    </row>
    <row r="57" spans="3:8" ht="12.75">
      <c r="C57" s="12" t="s">
        <v>145</v>
      </c>
      <c r="D57" s="12" t="s">
        <v>80</v>
      </c>
      <c r="E57" s="12" t="s">
        <v>88</v>
      </c>
      <c r="F57" s="12" t="s">
        <v>86</v>
      </c>
      <c r="G57" s="12" t="s">
        <v>83</v>
      </c>
      <c r="H57" s="12" t="s">
        <v>80</v>
      </c>
    </row>
    <row r="58" spans="3:8" ht="15">
      <c r="C58" s="20" t="s">
        <v>11</v>
      </c>
      <c r="D58" s="20" t="s">
        <v>11</v>
      </c>
      <c r="E58" s="20" t="s">
        <v>11</v>
      </c>
      <c r="F58" s="20" t="s">
        <v>11</v>
      </c>
      <c r="G58" s="20" t="s">
        <v>11</v>
      </c>
      <c r="H58" s="20" t="s">
        <v>11</v>
      </c>
    </row>
    <row r="59" ht="12.75">
      <c r="B59" s="24"/>
    </row>
    <row r="60" spans="2:8" ht="12.75">
      <c r="B60" s="13" t="s">
        <v>50</v>
      </c>
      <c r="C60" s="3">
        <v>-17879</v>
      </c>
      <c r="D60" s="3">
        <v>-3480231</v>
      </c>
      <c r="E60" s="3">
        <v>0</v>
      </c>
      <c r="F60" s="3">
        <v>-5264</v>
      </c>
      <c r="G60" s="3">
        <v>-307702</v>
      </c>
      <c r="H60" s="3">
        <v>-3480231</v>
      </c>
    </row>
    <row r="61" spans="2:8" ht="12.75">
      <c r="B61" s="13" t="s">
        <v>2</v>
      </c>
      <c r="C61" s="3">
        <v>12690001</v>
      </c>
      <c r="D61" s="3">
        <v>18722585</v>
      </c>
      <c r="E61" s="3">
        <v>0</v>
      </c>
      <c r="F61" s="3">
        <v>11800699</v>
      </c>
      <c r="G61" s="3">
        <v>14670774</v>
      </c>
      <c r="H61" s="3">
        <v>18722585</v>
      </c>
    </row>
    <row r="62" spans="2:8" ht="12.75">
      <c r="B62" t="s">
        <v>70</v>
      </c>
      <c r="C62" s="3">
        <v>0</v>
      </c>
      <c r="D62" s="3">
        <v>900000</v>
      </c>
      <c r="E62" s="3">
        <v>0</v>
      </c>
      <c r="F62" s="3">
        <v>0</v>
      </c>
      <c r="G62" s="3">
        <v>0</v>
      </c>
      <c r="H62" s="3">
        <v>900000</v>
      </c>
    </row>
    <row r="63" spans="2:8" ht="12.75">
      <c r="B63" s="13" t="s">
        <v>49</v>
      </c>
      <c r="C63" s="3">
        <v>5406018</v>
      </c>
      <c r="D63" s="3">
        <v>10661683</v>
      </c>
      <c r="E63" s="3">
        <v>6645496</v>
      </c>
      <c r="F63" s="3">
        <v>3297752</v>
      </c>
      <c r="G63" s="3">
        <v>4764275</v>
      </c>
      <c r="H63" s="3">
        <v>10661683</v>
      </c>
    </row>
    <row r="64" spans="2:8" ht="15.75" customHeight="1" thickBot="1">
      <c r="B64" s="13" t="s">
        <v>51</v>
      </c>
      <c r="C64" s="28">
        <f aca="true" t="shared" si="5" ref="C64:H64">SUM(C60:C63)</f>
        <v>18078140</v>
      </c>
      <c r="D64" s="28">
        <f t="shared" si="5"/>
        <v>26804037</v>
      </c>
      <c r="E64" s="28">
        <f t="shared" si="5"/>
        <v>6645496</v>
      </c>
      <c r="F64" s="28">
        <f t="shared" si="5"/>
        <v>15093187</v>
      </c>
      <c r="G64" s="28">
        <f t="shared" si="5"/>
        <v>19127347</v>
      </c>
      <c r="H64" s="28">
        <f t="shared" si="5"/>
        <v>26804037</v>
      </c>
    </row>
    <row r="65" spans="3:8" ht="13.5" thickTop="1">
      <c r="C65" s="24">
        <f aca="true" t="shared" si="6" ref="C65:H65">+C51-C64</f>
        <v>0</v>
      </c>
      <c r="D65" s="24">
        <f t="shared" si="6"/>
        <v>0</v>
      </c>
      <c r="E65" s="24">
        <f t="shared" si="6"/>
        <v>0</v>
      </c>
      <c r="F65" s="24">
        <f t="shared" si="6"/>
        <v>0</v>
      </c>
      <c r="G65" s="24">
        <f t="shared" si="6"/>
        <v>0</v>
      </c>
      <c r="H65" s="24">
        <f t="shared" si="6"/>
        <v>0</v>
      </c>
    </row>
    <row r="66" spans="2:8" ht="12.75">
      <c r="B66" s="3" t="s">
        <v>93</v>
      </c>
      <c r="D66" s="3"/>
      <c r="H66" s="3"/>
    </row>
    <row r="67" spans="2:8" ht="12.75">
      <c r="B67" s="3" t="s">
        <v>165</v>
      </c>
      <c r="C67" s="3"/>
      <c r="D67" s="3"/>
      <c r="E67" s="3"/>
      <c r="F67" s="3"/>
      <c r="G67" s="3"/>
      <c r="H67" s="3"/>
    </row>
  </sheetData>
  <printOptions verticalCentered="1"/>
  <pageMargins left="1" right="0.75" top="0.75" bottom="0.75" header="0.5" footer="0.5"/>
  <pageSetup fitToHeight="1" fitToWidth="1" horizontalDpi="600" verticalDpi="600" orientation="portrait" paperSize="9" scale="78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</cp:lastModifiedBy>
  <cp:lastPrinted>2006-05-16T08:23:17Z</cp:lastPrinted>
  <dcterms:created xsi:type="dcterms:W3CDTF">1997-07-14T11:38:51Z</dcterms:created>
  <dcterms:modified xsi:type="dcterms:W3CDTF">2006-05-31T03:43:43Z</dcterms:modified>
  <cp:category/>
  <cp:version/>
  <cp:contentType/>
  <cp:contentStatus/>
</cp:coreProperties>
</file>